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Ex1.xml" ContentType="application/vnd.ms-office.chartex+xml"/>
  <Override PartName="/xl/charts/style19.xml" ContentType="application/vnd.ms-office.chartstyle+xml"/>
  <Override PartName="/xl/charts/colors19.xml" ContentType="application/vnd.ms-office.chartcolorstyle+xml"/>
  <Override PartName="/xl/charts/chart1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xml"/>
  <Override PartName="/xl/comments5.xml" ContentType="application/vnd.openxmlformats-officedocument.spreadsheetml.comments+xml"/>
  <Override PartName="/xl/charts/chart20.xml" ContentType="application/vnd.openxmlformats-officedocument.drawingml.chart+xml"/>
  <Override PartName="/xl/charts/style21.xml" ContentType="application/vnd.ms-office.chartstyle+xml"/>
  <Override PartName="/xl/charts/colors21.xml" ContentType="application/vnd.ms-office.chartcolorstyle+xml"/>
  <Override PartName="/xl/charts/chart21.xml" ContentType="application/vnd.openxmlformats-officedocument.drawingml.chart+xml"/>
  <Override PartName="/xl/charts/style22.xml" ContentType="application/vnd.ms-office.chartstyle+xml"/>
  <Override PartName="/xl/charts/colors22.xml" ContentType="application/vnd.ms-office.chartcolorstyle+xml"/>
  <Override PartName="/xl/charts/chart22.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7.xml" ContentType="application/vnd.openxmlformats-officedocument.drawing+xml"/>
  <Override PartName="/xl/comments6.xml" ContentType="application/vnd.openxmlformats-officedocument.spreadsheetml.comments+xml"/>
  <Override PartName="/xl/charts/chart23.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omments7.xml" ContentType="application/vnd.openxmlformats-officedocument.spreadsheetml.comments+xml"/>
  <Override PartName="/xl/charts/chart24.xml" ContentType="application/vnd.openxmlformats-officedocument.drawingml.chart+xml"/>
  <Override PartName="/xl/charts/style25.xml" ContentType="application/vnd.ms-office.chartstyle+xml"/>
  <Override PartName="/xl/charts/colors25.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enne_projektmappe" defaultThemeVersion="166925"/>
  <mc:AlternateContent xmlns:mc="http://schemas.openxmlformats.org/markup-compatibility/2006">
    <mc:Choice Requires="x15">
      <x15ac:absPath xmlns:x15ac="http://schemas.microsoft.com/office/spreadsheetml/2010/11/ac" url="https://kksky.sharepoint.com/sites/pr-7-ruterealisering/Delte dokumenter/06 Rutevurderingsværktøj/Engelsk version/"/>
    </mc:Choice>
  </mc:AlternateContent>
  <xr:revisionPtr revIDLastSave="1713" documentId="8_{F9CAACB1-313D-412F-A7EF-1DA0317FF1BD}" xr6:coauthVersionLast="47" xr6:coauthVersionMax="47" xr10:uidLastSave="{33713126-DA15-4433-A0ED-2D1CB01E110D}"/>
  <bookViews>
    <workbookView xWindow="-28920" yWindow="-120" windowWidth="29040" windowHeight="15720" tabRatio="752" xr2:uid="{00C2217C-D2DF-4BF5-ADAB-FA9BA5487BE4}"/>
  </bookViews>
  <sheets>
    <sheet name="Introduction and guidance" sheetId="18" r:id="rId1"/>
    <sheet name="Total score result" sheetId="17" r:id="rId2"/>
    <sheet name="Path and route course" sheetId="16" r:id="rId3"/>
    <sheet name="Intersections and crossings" sheetId="2" r:id="rId4"/>
    <sheet name="Asphalt paving" sheetId="14" r:id="rId5"/>
    <sheet name="Lighting" sheetId="4" r:id="rId6"/>
    <sheet name="Navigation and wayfinding" sheetId="5" r:id="rId7"/>
    <sheet name="Service measures" sheetId="15" r:id="rId8"/>
  </sheets>
  <definedNames>
    <definedName name="_xlchart.v1.0" hidden="1">'Asphalt paving'!$J$19:$J$23</definedName>
    <definedName name="_xlchart.v1.1" hidden="1">'Asphalt paving'!$M$19:$M$23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8" i="16" l="1"/>
  <c r="AC13" i="2" l="1"/>
  <c r="AB13" i="2"/>
  <c r="Z58" i="16"/>
  <c r="Z57" i="16"/>
  <c r="L58" i="16"/>
  <c r="S57" i="16"/>
  <c r="AZ22" i="16"/>
  <c r="AR20" i="16"/>
  <c r="AR22" i="16"/>
  <c r="AR51" i="16"/>
  <c r="L57" i="16"/>
  <c r="M19" i="2"/>
  <c r="X17" i="15"/>
  <c r="M24" i="14"/>
  <c r="AZ59" i="16"/>
  <c r="AZ56" i="16"/>
  <c r="AZ53" i="16"/>
  <c r="AZ51" i="16"/>
  <c r="AZ49" i="16"/>
  <c r="AZ46" i="16"/>
  <c r="AZ42" i="16"/>
  <c r="AZ39" i="16"/>
  <c r="AZ37" i="16"/>
  <c r="AZ33" i="16"/>
  <c r="F40" i="2" l="1"/>
  <c r="AZ29" i="16"/>
  <c r="AZ26" i="16"/>
  <c r="AU29" i="16"/>
  <c r="AU26" i="16"/>
  <c r="AR38" i="16"/>
  <c r="AQ38" i="16"/>
  <c r="AN45" i="16"/>
  <c r="AO43" i="16"/>
  <c r="AN43" i="16"/>
  <c r="AO41" i="16"/>
  <c r="AL45" i="16"/>
  <c r="AK45" i="16"/>
  <c r="AL47" i="16"/>
  <c r="AL43" i="16"/>
  <c r="AL41" i="16"/>
  <c r="AR41" i="16"/>
  <c r="AR28" i="16"/>
  <c r="AO28" i="16"/>
  <c r="AL28" i="16"/>
  <c r="AQ28" i="16"/>
  <c r="AN28" i="16"/>
  <c r="AK28" i="16"/>
  <c r="AR33" i="16"/>
  <c r="AR26" i="16"/>
  <c r="AO26" i="16"/>
  <c r="AL26" i="16"/>
  <c r="AL22" i="16"/>
  <c r="AQ26" i="16"/>
  <c r="AN26" i="16"/>
  <c r="AK26" i="16"/>
  <c r="AK22" i="16"/>
  <c r="AU33" i="16"/>
  <c r="AL33" i="16"/>
  <c r="M20" i="4"/>
  <c r="AL20" i="16"/>
  <c r="AQ30" i="17" l="1"/>
  <c r="AP30" i="17"/>
  <c r="AO30" i="17"/>
  <c r="AN30" i="17"/>
  <c r="AM30" i="17"/>
  <c r="AL30" i="17"/>
  <c r="AK17" i="16"/>
  <c r="AL17" i="16"/>
  <c r="BD17" i="16" s="1"/>
  <c r="AN17" i="16"/>
  <c r="AO17" i="16"/>
  <c r="AQ17" i="16"/>
  <c r="AR17" i="16"/>
  <c r="BD21" i="16" s="1"/>
  <c r="AU17" i="16"/>
  <c r="AZ17" i="16"/>
  <c r="AK20" i="16"/>
  <c r="AN20" i="16"/>
  <c r="AO20" i="16"/>
  <c r="AQ20" i="16"/>
  <c r="AU20" i="16"/>
  <c r="AZ20" i="16"/>
  <c r="AN22" i="16"/>
  <c r="AO22" i="16"/>
  <c r="AQ22" i="16"/>
  <c r="AU22" i="16"/>
  <c r="AK33" i="16"/>
  <c r="AN33" i="16"/>
  <c r="AO33" i="16"/>
  <c r="AQ33" i="16"/>
  <c r="BD27" i="16"/>
  <c r="AF15" i="16" s="1"/>
  <c r="AK36" i="16"/>
  <c r="AL36" i="16"/>
  <c r="AN36" i="16"/>
  <c r="AO36" i="16"/>
  <c r="AQ36" i="16"/>
  <c r="AR36" i="16"/>
  <c r="AU37" i="16"/>
  <c r="BD29" i="16"/>
  <c r="AF16" i="16" s="1"/>
  <c r="AK38" i="16"/>
  <c r="AL38" i="16"/>
  <c r="AN38" i="16"/>
  <c r="AO38" i="16"/>
  <c r="AQ41" i="16"/>
  <c r="AU39" i="16"/>
  <c r="AK41" i="16"/>
  <c r="AN41" i="16"/>
  <c r="AQ43" i="16"/>
  <c r="AR43" i="16"/>
  <c r="AU42" i="16"/>
  <c r="AK43" i="16"/>
  <c r="AO45" i="16"/>
  <c r="AQ45" i="16"/>
  <c r="AR45" i="16"/>
  <c r="AU46" i="16"/>
  <c r="AK47" i="16"/>
  <c r="AN47" i="16"/>
  <c r="AO47" i="16"/>
  <c r="AQ47" i="16"/>
  <c r="AR47" i="16"/>
  <c r="AU49" i="16"/>
  <c r="AK49" i="16"/>
  <c r="AL49" i="16"/>
  <c r="AN49" i="16"/>
  <c r="AO49" i="16"/>
  <c r="AQ49" i="16"/>
  <c r="AR49" i="16"/>
  <c r="AU53" i="16"/>
  <c r="AK51" i="16"/>
  <c r="AL51" i="16"/>
  <c r="AN51" i="16"/>
  <c r="AO51" i="16"/>
  <c r="AQ51" i="16"/>
  <c r="AU56" i="16"/>
  <c r="AK53" i="16"/>
  <c r="AL53" i="16"/>
  <c r="AN53" i="16"/>
  <c r="AO53" i="16"/>
  <c r="AQ53" i="16"/>
  <c r="AR53" i="16"/>
  <c r="AU59" i="16"/>
  <c r="BD19" i="16" l="1"/>
  <c r="AR54" i="16"/>
  <c r="AL54" i="16"/>
  <c r="AO54" i="16"/>
  <c r="F48" i="16" s="1"/>
  <c r="BE21" i="16"/>
  <c r="BE19" i="16"/>
  <c r="AO60" i="16"/>
  <c r="AO59" i="16"/>
  <c r="K13" i="4" s="1"/>
  <c r="BE17" i="16"/>
  <c r="E39" i="16"/>
  <c r="AI19" i="14"/>
  <c r="Y20" i="4"/>
  <c r="W15" i="15"/>
  <c r="X15" i="15" s="1"/>
  <c r="W14" i="15"/>
  <c r="X14" i="15" s="1"/>
  <c r="W13" i="15"/>
  <c r="X13" i="15" s="1"/>
  <c r="W12" i="15"/>
  <c r="X12" i="15" s="1"/>
  <c r="W11" i="15"/>
  <c r="X11" i="15" s="1"/>
  <c r="V10" i="15"/>
  <c r="W10" i="15" s="1"/>
  <c r="X10" i="15" s="1"/>
  <c r="AC11" i="2"/>
  <c r="AB11" i="2"/>
  <c r="X22" i="4"/>
  <c r="X21" i="4"/>
  <c r="X17" i="4"/>
  <c r="X18" i="4"/>
  <c r="X16" i="4"/>
  <c r="AB17" i="2"/>
  <c r="AC17" i="2"/>
  <c r="B57" i="2"/>
  <c r="B53" i="2"/>
  <c r="B49" i="2"/>
  <c r="B45" i="2"/>
  <c r="B42" i="2"/>
  <c r="D26" i="16" l="1"/>
  <c r="Y22" i="4"/>
  <c r="Z22" i="4" s="1"/>
  <c r="K22" i="4"/>
  <c r="F45" i="16"/>
  <c r="Y12" i="4"/>
  <c r="K16" i="14"/>
  <c r="X16" i="15"/>
  <c r="D22" i="15" s="1"/>
  <c r="F47" i="2"/>
  <c r="Y21" i="4"/>
  <c r="AQ31" i="17" l="1"/>
  <c r="M47" i="17"/>
  <c r="Y26" i="5"/>
  <c r="Y21" i="5"/>
  <c r="AI23" i="14"/>
  <c r="AH23" i="14"/>
  <c r="AI22" i="14"/>
  <c r="AH22" i="14"/>
  <c r="AI21" i="14"/>
  <c r="AH21" i="14"/>
  <c r="AI20" i="14"/>
  <c r="AH20" i="14"/>
  <c r="AH19" i="14"/>
  <c r="AF13" i="2"/>
  <c r="AF11" i="2"/>
  <c r="AE13" i="2"/>
  <c r="AE11" i="2"/>
  <c r="AB9" i="2"/>
  <c r="AC9" i="2"/>
  <c r="D22" i="14" l="1"/>
  <c r="J47" i="17" s="1"/>
  <c r="M46" i="17"/>
  <c r="AQ32" i="17"/>
  <c r="AI25" i="14"/>
  <c r="AB22" i="2"/>
  <c r="AB20" i="2"/>
  <c r="AN31" i="17" l="1"/>
  <c r="AN32" i="17" s="1"/>
  <c r="Y15" i="5"/>
  <c r="Y10" i="5"/>
  <c r="J46" i="17" l="1"/>
  <c r="Y6" i="5"/>
  <c r="D23" i="5" s="1"/>
  <c r="AF9" i="2"/>
  <c r="AF15" i="2" s="1"/>
  <c r="B34" i="4"/>
  <c r="B31" i="4"/>
  <c r="AP31" i="17" l="1"/>
  <c r="AP32" i="17" s="1"/>
  <c r="L47" i="17"/>
  <c r="L46" i="17" l="1"/>
  <c r="AE9" i="2"/>
  <c r="AE15" i="2" s="1"/>
  <c r="F58" i="2" s="1"/>
  <c r="AB15" i="2"/>
  <c r="AC15" i="2"/>
  <c r="B39" i="2"/>
  <c r="B35" i="2"/>
  <c r="B31" i="2"/>
  <c r="F43" i="2" l="1"/>
  <c r="AC22" i="2"/>
  <c r="F55" i="2" s="1"/>
  <c r="AC20" i="2"/>
  <c r="F51" i="2" s="1"/>
  <c r="F37" i="2"/>
  <c r="F33" i="2"/>
  <c r="AB25" i="2" l="1"/>
  <c r="D22" i="2" s="1"/>
  <c r="Z21" i="4"/>
  <c r="Z23" i="4" s="1"/>
  <c r="I47" i="17" l="1"/>
  <c r="AM31" i="17"/>
  <c r="AA23" i="4"/>
  <c r="F35" i="4" s="1"/>
  <c r="I46" i="17" l="1"/>
  <c r="AM32" i="17"/>
  <c r="Y18" i="4"/>
  <c r="Z18" i="4" s="1"/>
  <c r="Y17" i="4"/>
  <c r="Z17" i="4" s="1"/>
  <c r="Y16" i="4"/>
  <c r="Z16" i="4" s="1"/>
  <c r="Z19" i="4" l="1"/>
  <c r="Z25" i="4" s="1"/>
  <c r="Z26" i="4" s="1"/>
  <c r="D22" i="4" s="1"/>
  <c r="AO31" i="17" l="1"/>
  <c r="K47" i="17"/>
  <c r="AA19" i="4"/>
  <c r="F32" i="4" s="1"/>
  <c r="K46" i="17" l="1"/>
  <c r="AO32" i="17"/>
  <c r="F51" i="16" l="1"/>
  <c r="H47" i="17"/>
  <c r="AL31" i="17" l="1"/>
  <c r="AL32" i="17" l="1"/>
  <c r="O31" i="17" s="1"/>
  <c r="H4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Ida Marie Nygaard Christensen</author>
  </authors>
  <commentList>
    <comment ref="E24" authorId="0" shapeId="0" xr:uid="{91319768-94BE-4108-8102-5E1D1EBDF058}">
      <text>
        <r>
          <rPr>
            <sz val="9"/>
            <color indexed="81"/>
            <rFont val="Tahoma"/>
            <family val="2"/>
          </rPr>
          <t xml:space="preserve">
</t>
        </r>
      </text>
    </comment>
    <comment ref="E25" authorId="0" shapeId="0" xr:uid="{D06FF41C-E097-4503-8752-D0A114C8744E}">
      <text>
        <r>
          <rPr>
            <sz val="14"/>
            <color indexed="81"/>
            <rFont val="Calibri"/>
            <family val="2"/>
            <scheme val="minor"/>
          </rPr>
          <t xml:space="preserve">Explanatory box (example)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Ida Marie Nygaard Christensen</author>
  </authors>
  <commentList>
    <comment ref="I11" authorId="0" shapeId="0" xr:uid="{F31578C6-C428-45D8-AC89-8363DB44EBFD}">
      <text/>
    </comment>
    <comment ref="P11" authorId="0" shapeId="0" xr:uid="{00E17C84-F639-43D9-860E-5C321BD8C912}">
      <text/>
    </comment>
    <comment ref="W11" authorId="0" shapeId="0" xr:uid="{C81C2210-F595-4863-A6D5-E7D201718BAC}">
      <text/>
    </comment>
    <comment ref="I17" authorId="0" shapeId="0" xr:uid="{FFE85A7E-3569-4595-AB25-0BEEEF3691C2}">
      <text>
        <r>
          <rPr>
            <sz val="12"/>
            <color indexed="81"/>
            <rFont val="Calibri"/>
            <family val="2"/>
            <scheme val="minor"/>
          </rPr>
          <t xml:space="preserve">Also applies to a bidirectional path in own route course designed as separated multi-use path.
</t>
        </r>
      </text>
    </comment>
    <comment ref="P17" authorId="0" shapeId="0" xr:uid="{8D26455E-E474-4305-ABA4-573A3956F1F4}">
      <text>
        <r>
          <rPr>
            <sz val="12"/>
            <color indexed="81"/>
            <rFont val="Calibri"/>
            <family val="2"/>
            <scheme val="minor"/>
          </rPr>
          <t xml:space="preserve">Also applies to a bidirectional path in own route course designed as separated multi-use path.
</t>
        </r>
      </text>
    </comment>
    <comment ref="W17" authorId="0" shapeId="0" xr:uid="{89E087A5-4CC2-4E02-814F-A08C26588F3C}">
      <text>
        <r>
          <rPr>
            <sz val="12"/>
            <color indexed="81"/>
            <rFont val="Calibri"/>
            <family val="2"/>
            <scheme val="minor"/>
          </rPr>
          <t xml:space="preserve">Also applies to a bidirectional path in own route course designed as separated multi-use path.
</t>
        </r>
      </text>
    </comment>
    <comment ref="W33" authorId="0" shapeId="0" xr:uid="{16552A36-8066-4933-B46D-D6DDD5D4F8EF}">
      <text>
        <r>
          <rPr>
            <sz val="9"/>
            <color indexed="81"/>
            <rFont val="Tahoma"/>
            <charset val="1"/>
          </rPr>
          <t xml:space="preserve">
</t>
        </r>
      </text>
    </comment>
    <comment ref="W35" authorId="0" shapeId="0" xr:uid="{5F002B97-5DF2-4B85-A220-DF1AE4384A9E}">
      <text>
        <r>
          <rPr>
            <b/>
            <sz val="9"/>
            <color indexed="81"/>
            <rFont val="Tahoma"/>
            <charset val="1"/>
          </rPr>
          <t xml:space="preserve"> </t>
        </r>
        <r>
          <rPr>
            <sz val="9"/>
            <color indexed="81"/>
            <rFont val="Tahoma"/>
            <charset val="1"/>
          </rPr>
          <t xml:space="preserve">
</t>
        </r>
      </text>
    </comment>
    <comment ref="I36" authorId="0" shapeId="0" xr:uid="{C2987836-5522-403A-9309-29A20C8E933A}">
      <text/>
    </comment>
    <comment ref="P36" authorId="0" shapeId="0" xr:uid="{B0CBCEE1-5899-45F6-99C6-A6D343975DDD}">
      <text>
        <r>
          <rPr>
            <sz val="9"/>
            <color indexed="81"/>
            <rFont val="Tahoma"/>
            <charset val="1"/>
          </rPr>
          <t xml:space="preserve">
</t>
        </r>
      </text>
    </comment>
    <comment ref="I38" authorId="0" shapeId="0" xr:uid="{EC956A35-E91C-4E47-B936-C44F9E1946F6}">
      <text>
        <r>
          <rPr>
            <sz val="12"/>
            <color indexed="81"/>
            <rFont val="Calibri"/>
            <family val="2"/>
            <scheme val="minor"/>
          </rPr>
          <t>Less trafficked roads are defined in the Concept for Cycle Superhighways as roads without cycling facilities, where the AADT for motor vehicles is typically less than 200-400 and the speed is maximum 40 mph</t>
        </r>
      </text>
    </comment>
    <comment ref="W40" authorId="0" shapeId="0" xr:uid="{BBAFDF67-C4BB-4EEE-8608-3D446E32AC20}">
      <text/>
    </comment>
    <comment ref="P41" authorId="0" shapeId="0" xr:uid="{3CC3912F-525D-4D37-A947-F533A0E740CA}">
      <text>
        <r>
          <rPr>
            <sz val="12"/>
            <color indexed="81"/>
            <rFont val="Calibri"/>
            <family val="2"/>
            <scheme val="minor"/>
          </rPr>
          <t>Less trafficked roads are defined in the Concept for Cycle Superhighways as roads without cycling facilities, where the AADT for motor vehicles is typically less than 200-400 and the speed is maximum 40 mph</t>
        </r>
      </text>
    </comment>
    <comment ref="W42" authorId="0" shapeId="0" xr:uid="{7C23D63C-8019-4E0A-B931-8B1932673529}">
      <text>
        <r>
          <rPr>
            <sz val="12"/>
            <color indexed="81"/>
            <rFont val="Calibri"/>
            <family val="2"/>
            <scheme val="minor"/>
          </rPr>
          <t>Less trafficked roads are defined in the Concept for Cycle Superhighways as roads without cycling facilities, where the AADT for motor vehicles is typically less than 200-400 and the speed is maximum 40 mph</t>
        </r>
      </text>
    </comment>
    <comment ref="P44" authorId="0" shapeId="0" xr:uid="{ECD7EACC-FA0D-452C-808F-FE148FDAEB35}">
      <text>
        <r>
          <rPr>
            <b/>
            <sz val="9"/>
            <color indexed="81"/>
            <rFont val="Tahoma"/>
            <charset val="1"/>
          </rPr>
          <t xml:space="preserve"> </t>
        </r>
        <r>
          <rPr>
            <sz val="9"/>
            <color indexed="81"/>
            <rFont val="Tahoma"/>
            <charset val="1"/>
          </rPr>
          <t xml:space="preserve">
</t>
        </r>
      </text>
    </comment>
    <comment ref="I46" authorId="0" shapeId="0" xr:uid="{47E19DEF-66F8-430D-8AFA-E69C46069A33}">
      <text>
        <r>
          <rPr>
            <b/>
            <sz val="9"/>
            <color indexed="81"/>
            <rFont val="Tahoma"/>
            <charset val="1"/>
          </rPr>
          <t xml:space="preserve"> </t>
        </r>
        <r>
          <rPr>
            <sz val="9"/>
            <color indexed="81"/>
            <rFont val="Tahoma"/>
            <charset val="1"/>
          </rPr>
          <t xml:space="preserve">
</t>
        </r>
      </text>
    </comment>
    <comment ref="P46" authorId="0" shapeId="0" xr:uid="{EC20AFE9-C81C-40B9-A791-DA33FEEB076B}">
      <text/>
    </comment>
    <comment ref="I48" authorId="0" shapeId="0" xr:uid="{531DBE43-91E9-49CD-BE96-B8A0F8F78042}">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Ida Marie Nygaard Christensen</author>
    <author>Lars Testmann</author>
  </authors>
  <commentList>
    <comment ref="J7" authorId="0" shapeId="0" xr:uid="{2C86FC18-E339-44CC-BF3B-78A065863155}">
      <text>
        <r>
          <rPr>
            <b/>
            <sz val="14"/>
            <color indexed="81"/>
            <rFont val="Calibri"/>
            <family val="2"/>
            <scheme val="minor"/>
          </rPr>
          <t>Intersections out of level</t>
        </r>
        <r>
          <rPr>
            <sz val="14"/>
            <color indexed="81"/>
            <rFont val="Calibri"/>
            <family val="2"/>
            <scheme val="minor"/>
          </rPr>
          <t xml:space="preserve">
Bridge or tunnel (OBS! under-overpasses?) at places/locations where a barrier had been removed, ex. when crossing major roads.
Note: A tunnel (underpass) is not a viaduct.</t>
        </r>
      </text>
    </comment>
    <comment ref="P7" authorId="0" shapeId="0" xr:uid="{285F93EC-6367-4863-BE32-448A4C53417D}">
      <text>
        <r>
          <rPr>
            <sz val="14"/>
            <color theme="1"/>
            <rFont val="Calibri"/>
            <family val="2"/>
            <scheme val="minor"/>
          </rPr>
          <t>All bus stops on a bus route – both local-and long-distance traffic.</t>
        </r>
      </text>
    </comment>
    <comment ref="P8" authorId="0" shapeId="0" xr:uid="{BACDB028-8228-409E-9862-E7B98D96FDB0}">
      <text>
        <r>
          <rPr>
            <sz val="9"/>
            <color indexed="81"/>
            <rFont val="Tahoma"/>
            <charset val="1"/>
          </rPr>
          <t xml:space="preserve">
</t>
        </r>
      </text>
    </comment>
    <comment ref="J12" authorId="0" shapeId="0" xr:uid="{9BB50E59-1D32-477C-B609-D5DD59407104}">
      <text>
        <r>
          <rPr>
            <b/>
            <sz val="14"/>
            <color theme="1"/>
            <rFont val="Calibri"/>
            <family val="2"/>
            <scheme val="minor"/>
          </rPr>
          <t>Signalized intersections:</t>
        </r>
        <r>
          <rPr>
            <sz val="14"/>
            <color theme="1"/>
            <rFont val="Calibri"/>
            <family val="2"/>
            <scheme val="minor"/>
          </rPr>
          <t xml:space="preserve">
This covers all types of signalized intersections.
herefore, it is noted each time a cyclist encounters a signal. This means a regular signalized intersection is counted twice if encountered in both directions.
</t>
        </r>
        <r>
          <rPr>
            <b/>
            <sz val="14"/>
            <color theme="1"/>
            <rFont val="Calibri"/>
            <family val="2"/>
            <scheme val="minor"/>
          </rPr>
          <t>NOTE!</t>
        </r>
        <r>
          <rPr>
            <sz val="14"/>
            <color theme="1"/>
            <rFont val="Calibri"/>
            <family val="2"/>
            <scheme val="minor"/>
          </rPr>
          <t xml:space="preserve">
In some T-intersections where the route goes straight through the top of the T, cyclists are routed around the signal system or exempted from stopping at red lights. In such cases, the intersection should not count as a signalized intersection. The same applies if the route turns right at a signalized intersection where right turns are allowed on red.</t>
        </r>
      </text>
    </comment>
    <comment ref="J15" authorId="0" shapeId="0" xr:uid="{E8E1A17B-0FCB-40D4-8AF1-3BFF062613F7}">
      <text>
        <r>
          <rPr>
            <b/>
            <sz val="14"/>
            <color theme="1"/>
            <rFont val="Calibri"/>
            <family val="2"/>
            <scheme val="minor"/>
          </rPr>
          <t>Physical measures in signalized intersections include the following:</t>
        </r>
        <r>
          <rPr>
            <sz val="14"/>
            <color theme="1"/>
            <rFont val="Calibri"/>
            <family val="2"/>
            <scheme val="minor"/>
          </rPr>
          <t xml:space="preserve">
- Uninterrupted cycle track with a separate right-turn lane for cars
- Cycle boxes
- Cycle lanes and cycle symbols across the intersection
- Right-turn slip lane (if the route/stretch turns right)
- Optimizing waiting space for left-turning cyclists in four-way intersections (if the route/stretch turns left)
-  Left-turn lanes in T-intersections (if the route/stretch turns left)</t>
        </r>
        <r>
          <rPr>
            <sz val="9"/>
            <color indexed="81"/>
            <rFont val="Tahoma"/>
            <family val="2"/>
          </rPr>
          <t xml:space="preserve">
</t>
        </r>
      </text>
    </comment>
    <comment ref="J16" authorId="0" shapeId="0" xr:uid="{9430F878-B8FF-40C7-9E26-82390E2C549F}">
      <text>
        <r>
          <rPr>
            <b/>
            <sz val="14"/>
            <color theme="1"/>
            <rFont val="Calibri"/>
            <family val="2"/>
            <scheme val="minor"/>
          </rPr>
          <t>Technical signaling measures in signalized intersections include the following:</t>
        </r>
        <r>
          <rPr>
            <sz val="14"/>
            <color theme="1"/>
            <rFont val="Calibri"/>
            <family val="2"/>
            <scheme val="minor"/>
          </rPr>
          <t xml:space="preserve">
-Detection of cyclists (ex. radar, thermal camera, video or induction loops)
- Separate regulation for cyclists (cycle signals)
- Advanced green for cyclists
-Separate regulation of left/right-turning cyclists
- Optimizing phase sequence for right-turning cyclists
- Separate regulation of turning vehicles
</t>
        </r>
      </text>
    </comment>
    <comment ref="P16" authorId="0" shapeId="0" xr:uid="{A1403A41-346A-4C58-9EAE-E89D46520FA9}">
      <text/>
    </comment>
    <comment ref="J21" authorId="0" shapeId="0" xr:uid="{748FD807-8E9F-4A76-87DD-6F4912CF1AB3}">
      <text>
        <r>
          <rPr>
            <sz val="9"/>
            <color indexed="81"/>
            <rFont val="Tahoma"/>
            <family val="2"/>
          </rPr>
          <t>If roundabouts are not registered on the stretch, the result area to the left will display a result of 0% for roundabouts. This simply means that the 0% result does not factor into the overall result calculation, as it should not negatively impact the stretch if there are naturally no roundabouts present.</t>
        </r>
      </text>
    </comment>
    <comment ref="J24" authorId="0" shapeId="0" xr:uid="{0BC17DD6-FF6B-41C9-BB28-023B68F81623}">
      <text>
        <r>
          <rPr>
            <b/>
            <sz val="14"/>
            <color theme="1"/>
            <rFont val="Calibri"/>
            <family val="2"/>
            <scheme val="minor"/>
          </rPr>
          <t xml:space="preserve">Improved measures for cyclist can be: </t>
        </r>
        <r>
          <rPr>
            <sz val="14"/>
            <color theme="1"/>
            <rFont val="Calibri"/>
            <family val="2"/>
            <scheme val="minor"/>
          </rPr>
          <t xml:space="preserve">
- Speed reduction measures for motor vehicles (ex. raised surfaces on approaches to and exits from roundabouts)
</t>
        </r>
      </text>
    </comment>
    <comment ref="P24" authorId="0" shapeId="0" xr:uid="{A83E9ABB-E69E-4FF5-A0EE-35B7CCCF093C}">
      <text>
        <r>
          <rPr>
            <sz val="9"/>
            <color indexed="81"/>
            <rFont val="Tahoma"/>
            <family val="2"/>
          </rPr>
          <t xml:space="preserve">
</t>
        </r>
      </text>
    </comment>
    <comment ref="J26" authorId="0" shapeId="0" xr:uid="{D58476F5-24EC-42C0-9C7E-0D4C0D502909}">
      <text>
        <r>
          <rPr>
            <sz val="14"/>
            <color theme="1"/>
            <rFont val="Calibri"/>
            <family val="2"/>
            <scheme val="minor"/>
          </rPr>
          <t>The route turns at intersections where cyclists must turn according to traffic regulations. Curves and similar scenarios are not included.</t>
        </r>
      </text>
    </comment>
    <comment ref="J29" authorId="0" shapeId="0" xr:uid="{2F4A63D4-F80A-49E1-A234-43074E791D21}">
      <text>
        <r>
          <rPr>
            <sz val="14"/>
            <color theme="1"/>
            <rFont val="Calibri"/>
            <family val="2"/>
            <scheme val="minor"/>
          </rPr>
          <t>The stretch/route turns at an intersection regulated by right-of-way yield or unconditional yield</t>
        </r>
      </text>
    </comment>
    <comment ref="J30" authorId="0" shapeId="0" xr:uid="{221C3F92-8917-4A21-9529-79ADDE8018C6}">
      <text>
        <r>
          <rPr>
            <sz val="14"/>
            <color theme="1"/>
            <rFont val="Calibri"/>
            <family val="2"/>
            <scheme val="minor"/>
          </rPr>
          <t xml:space="preserve">Places/locations or stretches where it is not possible or allowed to cycle.
This can include prohibition signs (forbudsskiltning), stairs or similar obstacles, or stretches completely lacking infrastructure.
</t>
        </r>
      </text>
    </comment>
    <comment ref="J32" authorId="0" shapeId="0" xr:uid="{8EFE24FD-6456-4CAB-8E6D-AD4F10AC8C1B}">
      <text>
        <r>
          <rPr>
            <sz val="14"/>
            <color theme="1"/>
            <rFont val="Calibri"/>
            <family val="2"/>
            <scheme val="minor"/>
          </rPr>
          <t xml:space="preserve">Intersections between the route and other paths. These can be actual intersections or paths that merge into the route.
</t>
        </r>
      </text>
    </comment>
    <comment ref="J35" authorId="0" shapeId="0" xr:uid="{3189D3A7-BCB0-415B-AB6B-B0A9E3D213B3}">
      <text>
        <r>
          <rPr>
            <sz val="14"/>
            <color theme="1"/>
            <rFont val="Calibri"/>
            <family val="2"/>
            <scheme val="minor"/>
          </rPr>
          <t>This can include intersections where it is unclear who has the right-of-way or intersections where vegetation makes it difficult to have good visibility conditions</t>
        </r>
      </text>
    </comment>
    <comment ref="J37" authorId="0" shapeId="0" xr:uid="{9471DC5E-8433-42E2-AE82-06719B3CD5C3}">
      <text>
        <r>
          <rPr>
            <sz val="14"/>
            <color theme="1"/>
            <rFont val="Calibri"/>
            <family val="2"/>
            <scheme val="minor"/>
          </rPr>
          <t>Side roads are actual roads where public traffic occurs. These are usually named roads.</t>
        </r>
      </text>
    </comment>
    <comment ref="J39" authorId="0" shapeId="0" xr:uid="{2BA60E3B-7B81-4814-885D-E2C2600BF161}">
      <text/>
    </comment>
    <comment ref="J40" authorId="1" shapeId="0" xr:uid="{3221A7E9-3925-4EB3-B2BF-17205E0C956D}">
      <text>
        <r>
          <rPr>
            <b/>
            <sz val="12"/>
            <color indexed="9"/>
            <rFont val="Calibri"/>
            <family val="2"/>
            <scheme val="minor"/>
          </rPr>
          <t xml:space="preserve">
Traffic markings covers, cycle symbols,  cycle lanes, cycle boxes etc.
</t>
        </r>
      </text>
    </comment>
    <comment ref="J41" authorId="0" shapeId="0" xr:uid="{1481ECC6-5DB4-4600-BDDC-5943EBCEB2BC}">
      <text>
        <r>
          <rPr>
            <sz val="9"/>
            <color indexed="81"/>
            <rFont val="Tahoma"/>
            <family val="2"/>
          </rPr>
          <t xml:space="preserve">
</t>
        </r>
      </text>
    </comment>
    <comment ref="J43" authorId="0" shapeId="0" xr:uid="{8F482E7A-8938-4E3E-8F9D-51C02117F70B}">
      <text>
        <r>
          <rPr>
            <sz val="14"/>
            <color indexed="81"/>
            <rFont val="Calibri"/>
            <family val="2"/>
            <scheme val="minor"/>
          </rPr>
          <t>Other types of side roads cover entrances and exits associated with residential associations, schools, sports facilities, shops, gas stations, etc.
This includes everything that is not actual roads (with the exception of driveways to private residences).</t>
        </r>
      </text>
    </comment>
    <comment ref="J45" authorId="0" shapeId="0" xr:uid="{B350868B-70FE-423A-AA9D-B995B1EF1F3F}">
      <text>
        <r>
          <rPr>
            <sz val="9"/>
            <color indexed="81"/>
            <rFont val="Tahoma"/>
            <charset val="1"/>
          </rPr>
          <t xml:space="preserve">
</t>
        </r>
      </text>
    </comment>
    <comment ref="J46" authorId="0" shapeId="0" xr:uid="{B0592E67-8FDE-4C29-B348-3641C5DB5911}">
      <text>
        <r>
          <rPr>
            <b/>
            <sz val="14"/>
            <color indexed="81"/>
            <rFont val="Calibri"/>
            <family val="2"/>
            <scheme val="minor"/>
          </rPr>
          <t xml:space="preserve">
</t>
        </r>
        <r>
          <rPr>
            <b/>
            <sz val="14"/>
            <color indexed="9"/>
            <rFont val="Calibri"/>
            <family val="2"/>
            <scheme val="minor"/>
          </rPr>
          <t>Traffic markings covers, cycle symbols,  cycle lanes, cycle boxes etc.</t>
        </r>
      </text>
    </comment>
    <comment ref="J47" authorId="0" shapeId="0" xr:uid="{A086370A-21D1-47AD-B7D1-6F5E6923F013}">
      <text>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Lars Testmann</author>
  </authors>
  <commentList>
    <comment ref="J19" authorId="0" shapeId="0" xr:uid="{BFB5A55E-D6A8-4E12-BA7E-44DE24FDA062}">
      <text>
        <r>
          <rPr>
            <sz val="9"/>
            <color indexed="81"/>
            <rFont val="Tahoma"/>
            <family val="2"/>
          </rPr>
          <t xml:space="preserve">
</t>
        </r>
      </text>
    </comment>
    <comment ref="J20" authorId="0" shapeId="0" xr:uid="{95C73BFE-7308-415A-9283-66A4E1CE3C92}">
      <text>
        <r>
          <rPr>
            <sz val="9"/>
            <color indexed="81"/>
            <rFont val="Tahoma"/>
            <family val="2"/>
          </rPr>
          <t xml:space="preserve">
</t>
        </r>
      </text>
    </comment>
    <comment ref="J21" authorId="0" shapeId="0" xr:uid="{22875BC9-D75A-4497-8ED8-7290E09B426A}">
      <text>
        <r>
          <rPr>
            <sz val="9"/>
            <color indexed="81"/>
            <rFont val="Tahoma"/>
            <family val="2"/>
          </rPr>
          <t xml:space="preserve">
</t>
        </r>
      </text>
    </comment>
    <comment ref="J22" authorId="0" shapeId="0" xr:uid="{2CB124EF-38C8-40A1-A9DC-FEFB542D2D6D}">
      <text>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Lars Testmann</author>
    <author>Ida Marie Nygaard Christensen</author>
  </authors>
  <commentList>
    <comment ref="J18" authorId="0" shapeId="0" xr:uid="{F3668751-6155-401C-ADD2-2A7C1FBC129B}">
      <text>
        <r>
          <rPr>
            <sz val="14"/>
            <color theme="1"/>
            <rFont val="Calibri"/>
            <family val="2"/>
            <scheme val="minor"/>
          </rPr>
          <t>Traditional lighting on stretches where lighting is permitted to be established</t>
        </r>
      </text>
    </comment>
    <comment ref="J19" authorId="0" shapeId="0" xr:uid="{78013E49-42C6-47C4-B68D-44C107F187D2}">
      <text>
        <r>
          <rPr>
            <sz val="14"/>
            <color indexed="9"/>
            <rFont val="Calibri"/>
            <family val="2"/>
            <scheme val="minor"/>
          </rPr>
          <t>LED guiding lights along the route, on sections where traditional lighting is not permitted.
For example, solar-powered spots integrated into the pavement.</t>
        </r>
      </text>
    </comment>
    <comment ref="J24" authorId="1" shapeId="0" xr:uid="{2B3671A2-2E00-4175-A4A8-BF310FAB144C}">
      <text>
        <r>
          <rPr>
            <sz val="14"/>
            <color indexed="81"/>
            <rFont val="Calibri"/>
            <family val="2"/>
            <scheme val="minor"/>
          </rPr>
          <t xml:space="preserve">Tunnels and underpasses where separate lighting is required.
Does </t>
        </r>
        <r>
          <rPr>
            <b/>
            <sz val="14"/>
            <color indexed="81"/>
            <rFont val="Calibri"/>
            <family val="2"/>
            <scheme val="minor"/>
          </rPr>
          <t xml:space="preserve">not </t>
        </r>
        <r>
          <rPr>
            <sz val="14"/>
            <color indexed="81"/>
            <rFont val="Calibri"/>
            <family val="2"/>
            <scheme val="minor"/>
          </rPr>
          <t>apply to orange bicycle wheels. Orange bicycle wheels are noted as a service measure labeled "effect lighting."</t>
        </r>
      </text>
    </comment>
    <comment ref="J26" authorId="0" shapeId="0" xr:uid="{91381780-F845-4EB5-9289-08D86D0445E1}">
      <text>
        <r>
          <rPr>
            <sz val="14"/>
            <color theme="1"/>
            <rFont val="Calibri"/>
            <family val="2"/>
            <scheme val="minor"/>
          </rPr>
          <t>Lighting in the tunnel is on at all hours of the day.</t>
        </r>
      </text>
    </comment>
    <comment ref="J27" authorId="0" shapeId="0" xr:uid="{199189D5-280F-46F0-8046-0E0985693E5E}">
      <text>
        <r>
          <rPr>
            <sz val="14"/>
            <color theme="1"/>
            <rFont val="Calibri"/>
            <family val="2"/>
            <scheme val="minor"/>
          </rPr>
          <t>There is either no lighting in the tunnel, or the lighting is only on at certain times of the day.
On cycle superhighways,  it is recommended that tunnels are also lit during the day to ensure a smooth transition between light and dark at the entrance and exit of the tunnel.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Lars Testmann</author>
    <author>Ida Marie Nygaard Christensen</author>
  </authors>
  <commentList>
    <comment ref="J9" authorId="0" shapeId="0" xr:uid="{10C3CF19-1BD0-4A09-A361-21B7283AA1D2}">
      <text>
        <r>
          <rPr>
            <sz val="14"/>
            <color theme="1"/>
            <rFont val="Calibri"/>
            <family val="2"/>
            <scheme val="minor"/>
          </rPr>
          <t xml:space="preserve">Clear and continuous wayfinding along the entire route, in accordance with the concept and road regulations. </t>
        </r>
      </text>
    </comment>
    <comment ref="J13" authorId="0" shapeId="0" xr:uid="{0FD9A76D-BF57-4699-90BE-B15DC53905AE}">
      <text>
        <r>
          <rPr>
            <sz val="14"/>
            <color theme="1"/>
            <rFont val="Calibri"/>
            <family val="2"/>
            <scheme val="minor"/>
          </rPr>
          <t xml:space="preserve">If there is other route-wayfinding on or across the route, joint signs must be installed.
</t>
        </r>
      </text>
    </comment>
    <comment ref="J18" authorId="1" shapeId="0" xr:uid="{EB75012C-384F-4D7A-8B13-69C38E7B6347}">
      <text>
        <r>
          <rPr>
            <sz val="14"/>
            <color theme="1"/>
            <rFont val="Calibri"/>
            <family val="2"/>
            <scheme val="minor"/>
          </rPr>
          <t xml:space="preserve">C-rondellerne are established before and after each signalized intersection, as well as every 200 meters on unidirectional paths and every 150 meters on bidirectional paths (in both directions, meaning 300 meters between each rondel in one direction).
</t>
        </r>
      </text>
    </comment>
    <comment ref="J27" authorId="1" shapeId="0" xr:uid="{5232D888-A698-4548-AEF3-37339437B601}">
      <text>
        <r>
          <rPr>
            <b/>
            <sz val="14"/>
            <color theme="1"/>
            <rFont val="Calibri"/>
            <family val="2"/>
            <scheme val="minor"/>
          </rPr>
          <t xml:space="preserve">Note! Check 'Yes', If the route does not intersect with other cycle superhighways.
</t>
        </r>
        <r>
          <rPr>
            <sz val="14"/>
            <color theme="1"/>
            <rFont val="Calibri"/>
            <family val="2"/>
            <scheme val="minor"/>
          </rPr>
          <t xml:space="preserve">
When the route intersects another cycle superhighway, signs are installed that provide route guidance</t>
        </r>
        <r>
          <rPr>
            <b/>
            <sz val="14"/>
            <color theme="1"/>
            <rFont val="Calibri"/>
            <family val="2"/>
            <scheme val="minor"/>
          </rPr>
          <t>.</t>
        </r>
        <r>
          <rPr>
            <sz val="14"/>
            <color theme="1"/>
            <rFont val="Calibri"/>
            <family val="2"/>
            <scheme val="minor"/>
          </rPr>
          <t xml:space="preserve">
</t>
        </r>
      </text>
    </comment>
    <comment ref="J31" authorId="1" shapeId="0" xr:uid="{309919FF-2B13-4DB5-89EA-314D9264CACF}">
      <text>
        <r>
          <rPr>
            <b/>
            <sz val="14"/>
            <color theme="1"/>
            <rFont val="Calibri"/>
            <family val="2"/>
            <scheme val="minor"/>
          </rPr>
          <t>Note! Check 'Yes', If the route does not pass through public transport hubs.</t>
        </r>
        <r>
          <rPr>
            <sz val="14"/>
            <color theme="1"/>
            <rFont val="Calibri"/>
            <family val="2"/>
            <scheme val="minor"/>
          </rPr>
          <t xml:space="preserve">
When the route passes public transport hubs, such as S-train stations or stations with connections to local, regional, and/or long-distance trains, signs are installed that directs to the hub (if it is less than 500 meters away)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Ida Marie Nygaard Christensen</author>
  </authors>
  <commentList>
    <comment ref="J10" authorId="0" shapeId="0" xr:uid="{ACE2A112-FE9D-4C65-A1DD-83E57C2AF2BD}">
      <text>
        <r>
          <rPr>
            <sz val="9"/>
            <color indexed="81"/>
            <rFont val="Tahoma"/>
            <family val="2"/>
          </rPr>
          <t xml:space="preserve">
</t>
        </r>
      </text>
    </comment>
    <comment ref="J11" authorId="0" shapeId="0" xr:uid="{D7172E46-9F4D-4999-8C23-6C6A4E702015}">
      <text>
        <r>
          <rPr>
            <sz val="14"/>
            <color indexed="81"/>
            <rFont val="Calibri"/>
            <family val="2"/>
            <scheme val="minor"/>
          </rPr>
          <t xml:space="preserve">
</t>
        </r>
        <r>
          <rPr>
            <b/>
            <sz val="14"/>
            <color indexed="9"/>
            <rFont val="Calibri"/>
            <family val="2"/>
            <scheme val="minor"/>
          </rPr>
          <t>Bicycle counters and VMS-boards-tavler, counting passing cyclists</t>
        </r>
      </text>
    </comment>
    <comment ref="J12" authorId="0" shapeId="0" xr:uid="{EE52633C-E1D0-493D-A8FA-3F4153FFD4D9}">
      <text>
        <r>
          <rPr>
            <sz val="9"/>
            <color indexed="81"/>
            <rFont val="Tahoma"/>
            <family val="2"/>
          </rPr>
          <t xml:space="preserve">
</t>
        </r>
      </text>
    </comment>
    <comment ref="J13" authorId="0" shapeId="0" xr:uid="{747B9D63-E6D1-4561-86E0-8AC99F889181}">
      <text/>
    </comment>
    <comment ref="J14" authorId="0" shapeId="0" xr:uid="{509D41E3-8382-40C3-B89F-CFEAA55CA12C}">
      <text>
        <r>
          <rPr>
            <b/>
            <sz val="14"/>
            <color indexed="9"/>
            <rFont val="Calibri"/>
            <family val="2"/>
            <scheme val="minor"/>
          </rPr>
          <t>Eg. Orange bicycle wheels in tunnels/underpasses</t>
        </r>
      </text>
    </comment>
    <comment ref="J15" authorId="0" shapeId="0" xr:uid="{2FBD509F-96CE-467A-BABE-F1C53FF3F18E}">
      <text/>
    </comment>
  </commentList>
</comments>
</file>

<file path=xl/sharedStrings.xml><?xml version="1.0" encoding="utf-8"?>
<sst xmlns="http://schemas.openxmlformats.org/spreadsheetml/2006/main" count="504" uniqueCount="213">
  <si>
    <t>Indre byområde</t>
  </si>
  <si>
    <t>Ydre byområde</t>
  </si>
  <si>
    <t>Landområde</t>
  </si>
  <si>
    <t>&lt; 200</t>
  </si>
  <si>
    <t>&lt; 1.500</t>
  </si>
  <si>
    <t>&gt; 1.500</t>
  </si>
  <si>
    <t>km</t>
  </si>
  <si>
    <t>%</t>
  </si>
  <si>
    <t>Samlet strækning km:</t>
  </si>
  <si>
    <t>Samlet rutelængde km:</t>
  </si>
  <si>
    <t xml:space="preserve">stk. </t>
  </si>
  <si>
    <t>Antal</t>
  </si>
  <si>
    <t>vægtet gennemsnit</t>
  </si>
  <si>
    <t>Samlet Km</t>
  </si>
  <si>
    <t>vægtet</t>
  </si>
  <si>
    <t>Lever vejvisningen op til koncept og vejreglernes krav?</t>
  </si>
  <si>
    <t>Er vejvisningen om nødvendigt koordineret med anden vejvisning?</t>
  </si>
  <si>
    <t>Er ruten afmærket med supercykelstilogo (C-rondeller) efter konceptes anbefalinger?</t>
  </si>
  <si>
    <t>Vægtning</t>
  </si>
  <si>
    <t>Score</t>
  </si>
  <si>
    <t>Baseret på geografi</t>
  </si>
  <si>
    <t>Baseret på stitype</t>
  </si>
  <si>
    <t>Total km</t>
  </si>
  <si>
    <t xml:space="preserve">Er der rutevejledning til tilstødende supercykelstier? </t>
  </si>
  <si>
    <t xml:space="preserve">Er der rutevejledning til evt. kollektive transportknudepunkter? </t>
  </si>
  <si>
    <t>Tunneller</t>
  </si>
  <si>
    <t>Antal kryds</t>
  </si>
  <si>
    <t>Anbefalede stityper</t>
  </si>
  <si>
    <t>Øvrig infrastruktur</t>
  </si>
  <si>
    <t>Antal kilometer uden vægtning</t>
  </si>
  <si>
    <t>Øvrig infrastruktur [km]</t>
  </si>
  <si>
    <t>Fællessti</t>
  </si>
  <si>
    <t>Ingen udfyldning</t>
  </si>
  <si>
    <t>x</t>
  </si>
  <si>
    <t>Path and route course</t>
  </si>
  <si>
    <t>Intersections and crossings</t>
  </si>
  <si>
    <t>Asphalt paving</t>
  </si>
  <si>
    <t>Lighting</t>
  </si>
  <si>
    <t>Navigation and wayfinding</t>
  </si>
  <si>
    <t>Service measures</t>
  </si>
  <si>
    <t>RESULT SHEET - Total result of route stretch</t>
  </si>
  <si>
    <r>
      <rPr>
        <b/>
        <sz val="18"/>
        <color theme="1"/>
        <rFont val="Calibri"/>
        <family val="2"/>
        <scheme val="minor"/>
      </rPr>
      <t>Between</t>
    </r>
    <r>
      <rPr>
        <b/>
        <sz val="22"/>
        <color theme="1"/>
        <rFont val="Calibri"/>
        <family val="2"/>
        <scheme val="minor"/>
      </rPr>
      <t xml:space="preserve"> [A] and [B]</t>
    </r>
  </si>
  <si>
    <t>Road authority:</t>
  </si>
  <si>
    <t>[X] Municipality</t>
  </si>
  <si>
    <t>Route name and number:</t>
  </si>
  <si>
    <t>[abc CXX]</t>
  </si>
  <si>
    <t>Partial results:</t>
  </si>
  <si>
    <t>PATH AND ROUTE COURSE</t>
  </si>
  <si>
    <t>IMPROVEMENT POTENTIALS</t>
  </si>
  <si>
    <t>Weighting</t>
  </si>
  <si>
    <t>Infrastructure distribution on route (km)</t>
  </si>
  <si>
    <t>Recommended path types</t>
  </si>
  <si>
    <t>Other infrastructure</t>
  </si>
  <si>
    <t>Total length of route:</t>
  </si>
  <si>
    <t>Score based on geography</t>
  </si>
  <si>
    <t>Inner city zone</t>
  </si>
  <si>
    <t>Outer city zone</t>
  </si>
  <si>
    <t>Outside city zones</t>
  </si>
  <si>
    <t>Outside city zone</t>
  </si>
  <si>
    <t xml:space="preserve">Total length of route stretch (both ways)
</t>
  </si>
  <si>
    <t>Total length of route stretch (end to end)</t>
  </si>
  <si>
    <t>Guidance</t>
  </si>
  <si>
    <t>Collecting data</t>
  </si>
  <si>
    <t>Introduction</t>
  </si>
  <si>
    <t xml:space="preserve">• On the right, in the input area, it is possible to enter values within various parameters. </t>
  </si>
  <si>
    <t>Recommended path types [km]</t>
  </si>
  <si>
    <t>Path width</t>
  </si>
  <si>
    <t>Length</t>
  </si>
  <si>
    <t>ASPHALT PAVING</t>
  </si>
  <si>
    <t>LIGHTING</t>
  </si>
  <si>
    <t>NAVIGATION AND WAYFINIDNG</t>
  </si>
  <si>
    <t>Roundabouts</t>
  </si>
  <si>
    <t>Weight</t>
  </si>
  <si>
    <t>Course of the route</t>
  </si>
  <si>
    <t>Intersections with other cycle and pedestrian paths</t>
  </si>
  <si>
    <t>The cycle path is continuous</t>
  </si>
  <si>
    <r>
      <t xml:space="preserve">The cycle path is interrupted </t>
    </r>
    <r>
      <rPr>
        <u/>
        <sz val="11"/>
        <rFont val="Calibri"/>
        <family val="2"/>
        <scheme val="minor"/>
      </rPr>
      <t>without</t>
    </r>
    <r>
      <rPr>
        <sz val="11"/>
        <rFont val="Calibri"/>
        <family val="2"/>
        <scheme val="minor"/>
      </rPr>
      <t xml:space="preserve"> markings</t>
    </r>
  </si>
  <si>
    <t>Bus stops</t>
  </si>
  <si>
    <t>Without platform</t>
  </si>
  <si>
    <t>General quality</t>
  </si>
  <si>
    <t xml:space="preserve">Good asphalt: </t>
  </si>
  <si>
    <t>Good asphalt</t>
  </si>
  <si>
    <t>Medium good asphalt</t>
  </si>
  <si>
    <t xml:space="preserve">Medium good asphalt: </t>
  </si>
  <si>
    <t>Total path length</t>
  </si>
  <si>
    <t>Please note that the total number of km specified for the asphalt surface must match the total length of the route.</t>
  </si>
  <si>
    <t>Gravel, cobblestones, etc. :</t>
  </si>
  <si>
    <t xml:space="preserve">Weighting </t>
  </si>
  <si>
    <t>Light in the inner and outer city zones</t>
  </si>
  <si>
    <t>Light outside the city zones</t>
  </si>
  <si>
    <t>Number of tunnels</t>
  </si>
  <si>
    <t>Tunnels with 24-hour lighting</t>
  </si>
  <si>
    <t>Yes</t>
  </si>
  <si>
    <t>No</t>
  </si>
  <si>
    <t>Service station/repair stand</t>
  </si>
  <si>
    <t>Partial stretch (if any):</t>
  </si>
  <si>
    <t>Bidirectional cycle paths in own route course</t>
  </si>
  <si>
    <t>Signalized intersections</t>
  </si>
  <si>
    <t>Values can only be entered in the white areas.</t>
  </si>
  <si>
    <t>Explanatory box (hover the mouse over the red arrow)</t>
  </si>
  <si>
    <t>Link to the concept (click the mouse)</t>
  </si>
  <si>
    <t xml:space="preserve">Data entry </t>
  </si>
  <si>
    <t>Introduction and guidance on how to use The Cycle Superhighway Collaboration Route Assessment Tool</t>
  </si>
  <si>
    <t>Link: The Concept for Cycle Superhighways - Path and route course</t>
  </si>
  <si>
    <t>Peak hour traffic - cycles</t>
  </si>
  <si>
    <t>min 2.5 m</t>
  </si>
  <si>
    <t>min 3.0 m</t>
  </si>
  <si>
    <t>min 4.0 m</t>
  </si>
  <si>
    <t>Unidirectional cycle paths alongside road</t>
  </si>
  <si>
    <t>Bidirectional cycle paths alongside road</t>
  </si>
  <si>
    <t>min 2.25 m</t>
  </si>
  <si>
    <t>Peak hour traffic  - cycles</t>
  </si>
  <si>
    <t>min 30 m</t>
  </si>
  <si>
    <t>Recommended path types narrower than recommended widths [km]</t>
  </si>
  <si>
    <t>Additional infrastructure [km]</t>
  </si>
  <si>
    <t>Other</t>
  </si>
  <si>
    <t>Link: The Concept for Cycle Superhighways</t>
  </si>
  <si>
    <t xml:space="preserve">      The Concept for Cycle Superhighways</t>
  </si>
  <si>
    <t>Bus stop with at least 2.0 m wide bus bulb</t>
  </si>
  <si>
    <r>
      <t>Bus stop with</t>
    </r>
    <r>
      <rPr>
        <sz val="11"/>
        <rFont val="Calibri"/>
        <family val="2"/>
        <scheme val="minor"/>
      </rPr>
      <t xml:space="preserve"> at least 2.0 m wide bus bulb</t>
    </r>
  </si>
  <si>
    <r>
      <t>Bus st</t>
    </r>
    <r>
      <rPr>
        <sz val="11"/>
        <rFont val="Calibri"/>
        <family val="2"/>
        <scheme val="minor"/>
      </rPr>
      <t xml:space="preserve">op with bus bulb </t>
    </r>
    <r>
      <rPr>
        <sz val="11"/>
        <color theme="1"/>
        <rFont val="Calibri"/>
        <family val="2"/>
        <scheme val="minor"/>
      </rPr>
      <t xml:space="preserve">narrower than 2.0 m but wider than 0.8 m </t>
    </r>
  </si>
  <si>
    <t xml:space="preserve">Bus stop with bus bulb narrower than 2.0 m but wider than 0.8 m </t>
  </si>
  <si>
    <t>Link: The Concept for Cycle Superhighways - Intersections and crossings</t>
  </si>
  <si>
    <t>Link: The Concept for Cycle Superhighways- Lighting</t>
  </si>
  <si>
    <t>Link: The Concept for Cycle Superhighways - Navigation and wayfinding</t>
  </si>
  <si>
    <t>Link:  The Concept for Cycle Superhighways- Asphalt paving</t>
  </si>
  <si>
    <t>Total number of signalized intersections encounterd on the route:</t>
  </si>
  <si>
    <t>Path intersections where the cycle superhighway is continuous (shark teeth on adjacent paths)</t>
  </si>
  <si>
    <t xml:space="preserve">The examples illustrates the degree of damage.. Other types of damage should be assessed similarly based on the degree of damage. </t>
  </si>
  <si>
    <t>Holes and cracks in the asphalt</t>
  </si>
  <si>
    <t>Gravel, cobblestones, etc.</t>
  </si>
  <si>
    <t xml:space="preserve">Does the lighting meet the recommendations in the Concept of Cycle Superhighways? </t>
  </si>
  <si>
    <t>Link: The Concept for Cycle Superhighways - Service measures</t>
  </si>
  <si>
    <r>
      <rPr>
        <sz val="11"/>
        <color theme="1"/>
        <rFont val="Calibri"/>
        <family val="2"/>
        <scheme val="minor"/>
      </rPr>
      <t>The assessment tool has a number of explanatory boxes that appear when the computer mouse is hovering over the small red arrows in the field (felt). The explanatory boxes contribute to the understanding of the individual fields and can contain text and/or picture examples. The computer mouse can also be hovered over the map icons, which will appear when a data input is dependent on the stretch's geographical zone. The stretch's geographical zones is valuded/assessed by the zones: Inner city zone (the palm of The Finger Plan), outer city zone (city zone outside of the palm of The Finger Plan) and outside the city zone (areas outside the city zone). A route stretch can easily be assessed across several geographical zones. There is a direct link in The Concept for Cycling Superhighways, for each specific category.</t>
    </r>
  </si>
  <si>
    <r>
      <t xml:space="preserve">The path width is narrower than the recommended width for the path type, and </t>
    </r>
    <r>
      <rPr>
        <b/>
        <sz val="11"/>
        <rFont val="Calibri"/>
        <family val="2"/>
        <scheme val="minor"/>
      </rPr>
      <t>narower than 2 meters</t>
    </r>
  </si>
  <si>
    <r>
      <t xml:space="preserve">Signalized intersection </t>
    </r>
    <r>
      <rPr>
        <u/>
        <sz val="11"/>
        <rFont val="Calibri"/>
        <family val="2"/>
        <scheme val="minor"/>
      </rPr>
      <t>without</t>
    </r>
    <r>
      <rPr>
        <sz val="11"/>
        <rFont val="Calibri"/>
        <family val="2"/>
        <scheme val="minor"/>
      </rPr>
      <t xml:space="preserve"> physical signalized measures</t>
    </r>
  </si>
  <si>
    <r>
      <t xml:space="preserve">Intersections with </t>
    </r>
    <r>
      <rPr>
        <u/>
        <sz val="11"/>
        <rFont val="Calibri"/>
        <family val="2"/>
        <scheme val="minor"/>
      </rPr>
      <t>physical measures</t>
    </r>
    <r>
      <rPr>
        <sz val="11"/>
        <rFont val="Calibri"/>
        <family val="2"/>
        <scheme val="minor"/>
      </rPr>
      <t xml:space="preserve"> that help improve conditions for cyclists </t>
    </r>
  </si>
  <si>
    <r>
      <t xml:space="preserve">Intersections with </t>
    </r>
    <r>
      <rPr>
        <u/>
        <sz val="11"/>
        <rFont val="Calibri"/>
        <family val="2"/>
        <scheme val="minor"/>
      </rPr>
      <t>signalized measures</t>
    </r>
    <r>
      <rPr>
        <sz val="11"/>
        <rFont val="Calibri"/>
        <family val="2"/>
        <scheme val="minor"/>
      </rPr>
      <t xml:space="preserve"> that help improve conditions for cyclists</t>
    </r>
  </si>
  <si>
    <r>
      <t>Intersections with</t>
    </r>
    <r>
      <rPr>
        <u/>
        <sz val="11"/>
        <rFont val="Calibri"/>
        <family val="2"/>
        <scheme val="minor"/>
      </rPr>
      <t xml:space="preserve"> BOTH physical and signalized measures</t>
    </r>
    <r>
      <rPr>
        <sz val="11"/>
        <rFont val="Calibri"/>
        <family val="2"/>
        <scheme val="minor"/>
      </rPr>
      <t xml:space="preserve"> that help improve conditions for cyclists</t>
    </r>
  </si>
  <si>
    <r>
      <t>Roundabouts</t>
    </r>
    <r>
      <rPr>
        <u/>
        <sz val="11"/>
        <rFont val="Calibri"/>
        <family val="2"/>
        <scheme val="minor"/>
      </rPr>
      <t xml:space="preserve"> without </t>
    </r>
    <r>
      <rPr>
        <sz val="11"/>
        <rFont val="Calibri"/>
        <family val="2"/>
        <scheme val="minor"/>
      </rPr>
      <t xml:space="preserve">improved measures for cyclists </t>
    </r>
  </si>
  <si>
    <r>
      <t xml:space="preserve">The cycle path is interrupted </t>
    </r>
    <r>
      <rPr>
        <u/>
        <sz val="11"/>
        <rFont val="Calibri"/>
        <family val="2"/>
        <scheme val="minor"/>
      </rPr>
      <t xml:space="preserve">with </t>
    </r>
    <r>
      <rPr>
        <sz val="11"/>
        <rFont val="Calibri"/>
        <family val="2"/>
        <scheme val="minor"/>
      </rPr>
      <t>markings</t>
    </r>
  </si>
  <si>
    <r>
      <t xml:space="preserve">The cycle path is interrupted </t>
    </r>
    <r>
      <rPr>
        <u/>
        <sz val="11"/>
        <rFont val="Calibri"/>
        <family val="2"/>
        <scheme val="minor"/>
      </rPr>
      <t>with</t>
    </r>
    <r>
      <rPr>
        <sz val="11"/>
        <rFont val="Calibri"/>
        <family val="2"/>
        <scheme val="minor"/>
      </rPr>
      <t xml:space="preserve"> markings</t>
    </r>
  </si>
  <si>
    <t xml:space="preserve">The tool stucture </t>
  </si>
  <si>
    <t>Get the registration form here (scroll down):</t>
  </si>
  <si>
    <t>Registration scheme</t>
  </si>
  <si>
    <r>
      <rPr>
        <sz val="11"/>
        <rFont val="Calibri"/>
        <family val="2"/>
        <scheme val="minor"/>
      </rPr>
      <t>A number of different information must be entered about the route course you want to asses e.g.: Its condition and elements along the route, which have significance for the overall assesment of the route. The assessment tool</t>
    </r>
    <r>
      <rPr>
        <sz val="11"/>
        <color rgb="FFFF0000"/>
        <rFont val="Calibri"/>
        <family val="2"/>
        <scheme val="minor"/>
      </rPr>
      <t xml:space="preserve"> </t>
    </r>
    <r>
      <rPr>
        <sz val="11"/>
        <rFont val="Calibri"/>
        <family val="2"/>
        <scheme val="minor"/>
      </rPr>
      <t>reflects</t>
    </r>
    <r>
      <rPr>
        <sz val="11"/>
        <color rgb="FFFF0000"/>
        <rFont val="Calibri"/>
        <family val="2"/>
        <scheme val="minor"/>
      </rPr>
      <t xml:space="preserve"> </t>
    </r>
    <r>
      <rPr>
        <sz val="11"/>
        <rFont val="Calibri"/>
        <family val="2"/>
        <scheme val="minor"/>
      </rPr>
      <t>the recommendations described in the Concept of Cycle Superhighways and weights the parameters based on these recommendations.</t>
    </r>
    <r>
      <rPr>
        <sz val="11"/>
        <color rgb="FFFF0000"/>
        <rFont val="Calibri"/>
        <family val="2"/>
        <scheme val="minor"/>
      </rPr>
      <t xml:space="preserve">
</t>
    </r>
    <r>
      <rPr>
        <sz val="11"/>
        <color theme="1" tint="0.34998626667073579"/>
        <rFont val="Calibri"/>
        <family val="2"/>
        <scheme val="minor"/>
      </rPr>
      <t xml:space="preserve">
</t>
    </r>
    <r>
      <rPr>
        <sz val="11"/>
        <rFont val="Calibri"/>
        <family val="2"/>
        <scheme val="minor"/>
      </rPr>
      <t>This is a general assessment at a</t>
    </r>
    <r>
      <rPr>
        <sz val="11"/>
        <color rgb="FFFF0000"/>
        <rFont val="Calibri"/>
        <family val="2"/>
        <scheme val="minor"/>
      </rPr>
      <t xml:space="preserve"> </t>
    </r>
    <r>
      <rPr>
        <sz val="11"/>
        <rFont val="Calibri"/>
        <family val="2"/>
        <scheme val="minor"/>
      </rPr>
      <t>route course level, which is why information is entered at an preliminary level. The assessment tool is therefore suitable for desktop screenings. The data collection can be conducted by a virtual drive-through</t>
    </r>
    <r>
      <rPr>
        <sz val="11"/>
        <color theme="1" tint="0.34998626667073579"/>
        <rFont val="Calibri"/>
        <family val="2"/>
        <scheme val="minor"/>
      </rPr>
      <t xml:space="preserve"> </t>
    </r>
    <r>
      <rPr>
        <sz val="11"/>
        <rFont val="Calibri"/>
        <family val="2"/>
        <scheme val="minor"/>
      </rPr>
      <t>of the route stretch by using aerial imagery and  Google Street View etc.
A scheme for registration has been made, to prevent driving through the routes several times. The scheme for registration is printable and can be used for registration and counting during the virtual drive-through.</t>
    </r>
  </si>
  <si>
    <r>
      <rPr>
        <sz val="11"/>
        <rFont val="Calibri"/>
        <family val="2"/>
        <scheme val="minor"/>
      </rPr>
      <t>The registration is done by driving through the route stretch, from one end to the other and back again - thereby, the route is assessed in both directions. The route should be assessed in both directions, because the conditions can be different in the other directions. The assessment variables vary, and can include</t>
    </r>
    <r>
      <rPr>
        <sz val="11"/>
        <color theme="1"/>
        <rFont val="Calibri"/>
        <family val="2"/>
        <scheme val="minor"/>
      </rPr>
      <t xml:space="preserve"> </t>
    </r>
    <r>
      <rPr>
        <sz val="11"/>
        <rFont val="Calibri"/>
        <family val="2"/>
        <scheme val="minor"/>
      </rPr>
      <t>paving quality, number of side roads, etc. This means, that a bidirectional path,</t>
    </r>
    <r>
      <rPr>
        <sz val="11"/>
        <color rgb="FF7030A0"/>
        <rFont val="Calibri"/>
        <family val="2"/>
        <scheme val="minor"/>
      </rPr>
      <t xml:space="preserve"> </t>
    </r>
    <r>
      <rPr>
        <sz val="11"/>
        <rFont val="Calibri"/>
        <family val="2"/>
        <scheme val="minor"/>
      </rPr>
      <t>shared path,</t>
    </r>
    <r>
      <rPr>
        <sz val="11"/>
        <color rgb="FFFF0000"/>
        <rFont val="Calibri"/>
        <family val="2"/>
        <scheme val="minor"/>
      </rPr>
      <t xml:space="preserve"> </t>
    </r>
    <r>
      <rPr>
        <sz val="11"/>
        <rFont val="Calibri"/>
        <family val="2"/>
        <scheme val="minor"/>
      </rPr>
      <t>edge lane roads (2 minus 1 roads) etc. must be registered in both directions, and that a signalized intersection doesn't necessarily apply in both directions, which is why it must be registered in the direction it applies.</t>
    </r>
    <r>
      <rPr>
        <sz val="11"/>
        <color theme="1"/>
        <rFont val="Calibri"/>
        <family val="2"/>
        <scheme val="minor"/>
      </rPr>
      <t xml:space="preserve">
</t>
    </r>
    <r>
      <rPr>
        <sz val="11"/>
        <rFont val="Calibri"/>
        <family val="2"/>
        <scheme val="minor"/>
      </rPr>
      <t>Be aware of data that can be difficult to observe on aerial imagery, Google Street View etc. This can, for example, include</t>
    </r>
    <r>
      <rPr>
        <sz val="11"/>
        <color rgb="FFFF0000"/>
        <rFont val="Calibri"/>
        <family val="2"/>
        <scheme val="minor"/>
      </rPr>
      <t xml:space="preserve">  </t>
    </r>
    <r>
      <rPr>
        <sz val="11"/>
        <rFont val="Calibri"/>
        <family val="2"/>
        <scheme val="minor"/>
      </rPr>
      <t>signal technical measures such as detection. In that case, you will need to have knowledge from the municipality or the road authority about the specific stretch. Data on AADT for bicycles and vehicles can be extracted from Mastra, if counts have been made somewhere along the</t>
    </r>
    <r>
      <rPr>
        <sz val="11"/>
        <color rgb="FFFF0000"/>
        <rFont val="Calibri"/>
        <family val="2"/>
        <scheme val="minor"/>
      </rPr>
      <t xml:space="preserve"> </t>
    </r>
    <r>
      <rPr>
        <sz val="11"/>
        <rFont val="Calibri"/>
        <family val="2"/>
        <scheme val="minor"/>
      </rPr>
      <t>route.</t>
    </r>
  </si>
  <si>
    <t>View the map (hover the mouse over the map icon) - NB! Refering to Dansih geographical conditions</t>
  </si>
  <si>
    <r>
      <rPr>
        <b/>
        <sz val="11"/>
        <color theme="1" tint="0.34998626667073579"/>
        <rFont val="Calibri"/>
        <family val="2"/>
        <scheme val="minor"/>
      </rPr>
      <t xml:space="preserve">        </t>
    </r>
    <r>
      <rPr>
        <b/>
        <sz val="11"/>
        <rFont val="Calibri"/>
        <family val="2"/>
        <scheme val="minor"/>
      </rPr>
      <t>It is recommented to read the entire introduction and guidiance before you begin the route assessment.</t>
    </r>
    <r>
      <rPr>
        <sz val="11"/>
        <color theme="1"/>
        <rFont val="Calibri"/>
        <family val="2"/>
        <scheme val="minor"/>
      </rPr>
      <t xml:space="preserve">
</t>
    </r>
    <r>
      <rPr>
        <sz val="11"/>
        <rFont val="Calibri"/>
        <family val="2"/>
        <scheme val="minor"/>
      </rPr>
      <t xml:space="preserve">
This route assessment tool is designed to assess the level to which a cycle route meets the recommended standards for the design of cycle highwats, as they are described in the Concept for Cycle Superhighways. Please find the recommended standards here: </t>
    </r>
    <r>
      <rPr>
        <sz val="11"/>
        <color theme="1" tint="0.34998626667073579"/>
        <rFont val="Calibri"/>
        <family val="2"/>
        <scheme val="minor"/>
      </rPr>
      <t xml:space="preserve"> </t>
    </r>
  </si>
  <si>
    <t>The tool has been agreed on by the membering municipalities of the Cycle Superhighway Collaboration to use in the assessment of planned, future and existing cycle superhighways.
As a minimum, the tool follows the official road rules and current executive orders and can therefore also be used to assess other cycle paths to determine the extent to which the conditions on a stretch prioritize cyclists. 
Anyone who wishes to assess a cycling route in relation to the Concepts of Cycle Superhighways, can use the assessment tool. The assessment tool doesn’t require any special skills and can therefore be used by everyone, including students, planners, advisers etc.</t>
  </si>
  <si>
    <r>
      <rPr>
        <sz val="11"/>
        <rFont val="Calibri"/>
        <family val="2"/>
        <scheme val="minor"/>
      </rPr>
      <t xml:space="preserve">The tool is structured around six categories in accordance to the Concepts of Cycle Superhighways: Path and route course, Intersections and crossings, Asphalt paving, Lighting, Navigation and wayfinding, and Service measures. </t>
    </r>
    <r>
      <rPr>
        <sz val="11"/>
        <color theme="1"/>
        <rFont val="Calibri"/>
        <family val="2"/>
        <scheme val="minor"/>
      </rPr>
      <t xml:space="preserve">
</t>
    </r>
    <r>
      <rPr>
        <sz val="11"/>
        <rFont val="Calibri"/>
        <family val="2"/>
        <scheme val="minor"/>
      </rPr>
      <t xml:space="preserve">There is one excel sheet for each category. When entering relevant information in each category, a sub-score is calculated for every category, which contributes to the total score result based on its assigned weight. The total score result has its own sheet.  On the total score result sheet it is possible to see the sub-scores in a more manageable way to get a quick overview of which categories affects the overall score result. The most accurate calculation for an assessment can only be obtained by filling in all of the categories.
</t>
    </r>
    <r>
      <rPr>
        <sz val="11"/>
        <color theme="1"/>
        <rFont val="Calibri"/>
        <family val="2"/>
        <scheme val="minor"/>
      </rPr>
      <t xml:space="preserve">
</t>
    </r>
    <r>
      <rPr>
        <sz val="11"/>
        <rFont val="Calibri"/>
        <family val="2"/>
        <scheme val="minor"/>
      </rPr>
      <t>Each category sheet is designed after the same principles: 
      • On the left, are the summarized results of the category (sub score). The sub score is made of the category's sub-score and the results of the parameters, which makes it easier to identify which parameters can be adjusted to achieve a better result.
      • In the top area of the category results, under the category's name, is the percentage of the category´s assigned</t>
    </r>
    <r>
      <rPr>
        <sz val="11"/>
        <color theme="1"/>
        <rFont val="Calibri"/>
        <family val="2"/>
        <scheme val="minor"/>
      </rPr>
      <t xml:space="preserve"> </t>
    </r>
    <r>
      <rPr>
        <sz val="11"/>
        <rFont val="Calibri"/>
        <family val="2"/>
        <scheme val="minor"/>
      </rPr>
      <t>weighting</t>
    </r>
    <r>
      <rPr>
        <sz val="11"/>
        <color rgb="FFFF0000"/>
        <rFont val="Calibri"/>
        <family val="2"/>
        <scheme val="minor"/>
      </rPr>
      <t xml:space="preserve"> </t>
    </r>
    <r>
      <rPr>
        <sz val="11"/>
        <rFont val="Calibri"/>
        <family val="2"/>
        <scheme val="minor"/>
      </rPr>
      <t>of the route's total score result.</t>
    </r>
  </si>
  <si>
    <t>Once the data is registered it must be entered into the assessment form.  Data may only be entered in the white cells</t>
  </si>
  <si>
    <r>
      <t xml:space="preserve">It's recommended to categorize the entered data in order of the category sheets. Start from the top in every sheet and enter data in the order of the </t>
    </r>
    <r>
      <rPr>
        <sz val="11"/>
        <rFont val="Calibri"/>
        <family val="2"/>
        <scheme val="minor"/>
      </rPr>
      <t>form</t>
    </r>
    <r>
      <rPr>
        <sz val="11"/>
        <color theme="1"/>
        <rFont val="Calibri"/>
        <family val="2"/>
        <scheme val="minor"/>
      </rPr>
      <t xml:space="preserve">. Remember to use the explanation boxes.
Numbers are registered in the sheet where it's required. When entering lengths/distances, enter the number of km in rounded numbers to 1 decimal. E.g. 3,4 km (entire hundred meters only. For yes/no questions, simply put an X in either 'yes' or 'no'. If no data is registered for the given parameter, the field should be left empty. If some white cells are left empty, they do not contribute to the calculated results, however, the most accurate results are found if as any white cells as possible has been filled. If there is an error in the entered categories, the sub-score will be 0% and the text in the field where the error occurs wil turn </t>
    </r>
    <r>
      <rPr>
        <sz val="11"/>
        <color rgb="FFFF0000"/>
        <rFont val="Calibri"/>
        <family val="2"/>
        <scheme val="minor"/>
      </rPr>
      <t>red</t>
    </r>
    <r>
      <rPr>
        <sz val="11"/>
        <color theme="1"/>
        <rFont val="Calibri"/>
        <family val="2"/>
        <scheme val="minor"/>
      </rPr>
      <t>.</t>
    </r>
  </si>
  <si>
    <r>
      <t>According to the concept, the registration of</t>
    </r>
    <r>
      <rPr>
        <b/>
        <sz val="12"/>
        <color theme="7"/>
        <rFont val="Calibri"/>
        <family val="2"/>
        <scheme val="minor"/>
      </rPr>
      <t xml:space="preserve"> </t>
    </r>
    <r>
      <rPr>
        <b/>
        <sz val="12"/>
        <color theme="0"/>
        <rFont val="Calibri"/>
        <family val="2"/>
        <scheme val="minor"/>
      </rPr>
      <t>types of cycle paths</t>
    </r>
    <r>
      <rPr>
        <b/>
        <sz val="12"/>
        <color rgb="FFFF0000"/>
        <rFont val="Calibri"/>
        <family val="2"/>
        <scheme val="minor"/>
      </rPr>
      <t xml:space="preserve"> </t>
    </r>
    <r>
      <rPr>
        <b/>
        <sz val="12"/>
        <color theme="0"/>
        <rFont val="Calibri"/>
        <family val="2"/>
        <scheme val="minor"/>
      </rPr>
      <t>is divided into 3 geographical areas:
1) The inner city zone refers to the palm in the Finger Plan, 2) The outer city zone refers to areas in the city zone (within the city sign) that are not part of the inner city zone, 3) Areas outside the city zone refer to areas outside the city sign. See maps of the areas by hovering the mouse over the map icon at each geography.</t>
    </r>
  </si>
  <si>
    <t>For the correlation between cyclist volume and the width of cycle superhighways, the expected peak hour traffic for cyclists in one direction is used. Peak hour traffic is often between 5-10% of the average weekday daily traffic (AAWT) but can vary depending on local conditions.</t>
  </si>
  <si>
    <r>
      <t xml:space="preserve">The path width is narrower than the recommended width for the path type, but </t>
    </r>
    <r>
      <rPr>
        <b/>
        <sz val="11"/>
        <rFont val="Calibri"/>
        <family val="2"/>
        <scheme val="minor"/>
      </rPr>
      <t>minimum of 2 meters</t>
    </r>
  </si>
  <si>
    <t>Cycle lane with a width that  meets the recommended width for the traffic volume (incl. edge line) or wider</t>
  </si>
  <si>
    <t>Cycle lanes narrower than the recommended width for the traffic volume more than 1.5 m (incl. edge line)</t>
  </si>
  <si>
    <t>Unidirectional cycle paths as part of separated multi-use paths along roads</t>
  </si>
  <si>
    <t>Shared path / Shared-use path / Multi-use path</t>
  </si>
  <si>
    <t>Route stretches on roads without cycling infrastructure with a speed limit of 50 km/h</t>
  </si>
  <si>
    <t>2 minus 1 - roads</t>
  </si>
  <si>
    <t>Cycle lane narrower than 1,5 m (incl. edge line)</t>
  </si>
  <si>
    <t>Route stretches on roads without cycling infrastructure with a speed limit of 60 km/h or higher</t>
  </si>
  <si>
    <t>INTERSECTIONS AND CROSSINGS</t>
  </si>
  <si>
    <t>Overpasses</t>
  </si>
  <si>
    <t>Underpasses and overpasses</t>
  </si>
  <si>
    <t>pc.</t>
  </si>
  <si>
    <r>
      <t xml:space="preserve">Path intersections with poor viewing conditions </t>
    </r>
    <r>
      <rPr>
        <sz val="11"/>
        <rFont val="Calibri"/>
        <family val="2"/>
        <scheme val="minor"/>
      </rPr>
      <t>or unsafe right-of-way</t>
    </r>
  </si>
  <si>
    <r>
      <t>The route runs</t>
    </r>
    <r>
      <rPr>
        <sz val="11"/>
        <color theme="4"/>
        <rFont val="Calibri"/>
        <family val="2"/>
        <scheme val="minor"/>
      </rPr>
      <t xml:space="preserve"> </t>
    </r>
    <r>
      <rPr>
        <sz val="11"/>
        <rFont val="Calibri"/>
        <family val="2"/>
        <scheme val="minor"/>
      </rPr>
      <t xml:space="preserve">on a stretch where cycling is not possible or not allowed </t>
    </r>
  </si>
  <si>
    <r>
      <rPr>
        <sz val="11"/>
        <rFont val="Calibri"/>
        <family val="2"/>
        <scheme val="minor"/>
      </rPr>
      <t>Bus stop with a bus bulb narrower th</t>
    </r>
    <r>
      <rPr>
        <sz val="11"/>
        <color theme="1"/>
        <rFont val="Calibri"/>
        <family val="2"/>
        <scheme val="minor"/>
      </rPr>
      <t>an 0.8 m and/or without level</t>
    </r>
    <r>
      <rPr>
        <sz val="11"/>
        <color rgb="FFFF0000"/>
        <rFont val="Calibri"/>
        <family val="2"/>
        <scheme val="minor"/>
      </rPr>
      <t xml:space="preserve"> </t>
    </r>
    <r>
      <rPr>
        <sz val="11"/>
        <color theme="1"/>
        <rFont val="Calibri"/>
        <family val="2"/>
        <scheme val="minor"/>
      </rPr>
      <t>difference</t>
    </r>
    <r>
      <rPr>
        <sz val="11"/>
        <color rgb="FFFF0000"/>
        <rFont val="Calibri"/>
        <family val="2"/>
        <scheme val="minor"/>
      </rPr>
      <t xml:space="preserve"> </t>
    </r>
    <r>
      <rPr>
        <sz val="11"/>
        <rFont val="Calibri"/>
        <family val="2"/>
        <scheme val="minor"/>
      </rPr>
      <t>to the cycle path</t>
    </r>
  </si>
  <si>
    <t>Bus stop with a bus bulb narrower than 0.8 m and/or without level difference to the cycle path</t>
  </si>
  <si>
    <r>
      <t>Enter below the number of times (pc.) each of the parameters occurs along the route - counted in both direction.  An example: If you pass the same signalized intersection from both directions, it should be counted twice. Please note that three-way intersections (T-intersection)</t>
    </r>
    <r>
      <rPr>
        <b/>
        <sz val="12"/>
        <color theme="4"/>
        <rFont val="Calibri"/>
        <family val="2"/>
        <scheme val="minor"/>
      </rPr>
      <t xml:space="preserve"> </t>
    </r>
    <r>
      <rPr>
        <b/>
        <sz val="12"/>
        <color theme="0"/>
        <rFont val="Calibri"/>
        <family val="2"/>
        <scheme val="minor"/>
      </rPr>
      <t>where cyclists are exempt from stopping at a red light ar not considerd signal-controlled and should not be counted.  The same applies if the route turns right in a signal-controlled intersection where turning right on red is permitted.</t>
    </r>
  </si>
  <si>
    <t>Poor asphalt</t>
  </si>
  <si>
    <t xml:space="preserve">Medium poor asphalt: </t>
  </si>
  <si>
    <t xml:space="preserve">Poor asphalt: </t>
  </si>
  <si>
    <t>Newly laid surface layer without holes, cracks re-establishment, etc.</t>
  </si>
  <si>
    <t>Surface layer without holes and cracks.  Few re-etablishments in the full width of the path and at the same level as the rest of the path, or very small repairs</t>
  </si>
  <si>
    <t>Surface layer with many re-etablishments/repairs in succession, re-etablishments/repairs that are not in the full width of the path</t>
  </si>
  <si>
    <t>No surface layer, but the path is covered with gravel, cobblestones, soil or other non-bike-friendly surfaces</t>
  </si>
  <si>
    <t>Explanation</t>
  </si>
  <si>
    <t>The quality of the surface layer quality for the five categories are illustrated for each category - hover the mouse over the comment.</t>
  </si>
  <si>
    <t>The quality is overall assessed for individual sections of appropriate length,  per 100-200 m.</t>
  </si>
  <si>
    <t xml:space="preserve">Assessment of the pavement should be done with a cyclist’s point of view, i.e. the perceived quality when cycling through the route.  </t>
  </si>
  <si>
    <t>Medium poor asphalt</t>
  </si>
  <si>
    <t>Lighting on the route</t>
  </si>
  <si>
    <t>Guiding lights outside the city zones</t>
  </si>
  <si>
    <t>Tunnels without lighting or only lit during certain hours of the day.</t>
  </si>
  <si>
    <r>
      <t xml:space="preserve">Does the </t>
    </r>
    <r>
      <rPr>
        <sz val="11"/>
        <rFont val="Calibri"/>
        <family val="2"/>
        <scheme val="minor"/>
      </rPr>
      <t>wayfinding</t>
    </r>
    <r>
      <rPr>
        <sz val="11"/>
        <color theme="1"/>
        <rFont val="Calibri"/>
        <family val="2"/>
        <scheme val="minor"/>
      </rPr>
      <t xml:space="preserve"> meet the requirements of the road rules and the concept?</t>
    </r>
  </si>
  <si>
    <t>Does the route offer wayfinding to other cycle superhighways (in case of intersect)?</t>
  </si>
  <si>
    <t>Does the route offer wayfinding to any public transport hubs?</t>
  </si>
  <si>
    <t xml:space="preserve">Is the wayfinding coordinated with other wayfinding, if necessary? </t>
  </si>
  <si>
    <t>Is the route marked with the cycle superhighway-logo (C-round marking) according to the recommendations of the concept?</t>
  </si>
  <si>
    <t>Other wayfinding away from the route (put x)</t>
  </si>
  <si>
    <t>Wayfinding througout the route (put x)</t>
  </si>
  <si>
    <t>Foot rests</t>
  </si>
  <si>
    <t>Bicycle counters/VMS</t>
  </si>
  <si>
    <t>Information stands/ others</t>
  </si>
  <si>
    <t>Cycle pumps</t>
  </si>
  <si>
    <t>Effect lighting/visual identity</t>
  </si>
  <si>
    <t>Lighting in tunnels/underpasses</t>
  </si>
  <si>
    <t>Total result</t>
  </si>
  <si>
    <r>
      <t xml:space="preserve">The path width is narrower than the recommended width for the path type, and </t>
    </r>
    <r>
      <rPr>
        <b/>
        <sz val="11"/>
        <rFont val="Calibri"/>
        <family val="2"/>
        <scheme val="minor"/>
      </rPr>
      <t>narrower than 2 meters</t>
    </r>
  </si>
  <si>
    <t xml:space="preserve">
Routes along low-traffic roads without cycling infrastructure where the maximum speed is 40 km/h</t>
  </si>
  <si>
    <t xml:space="preserve">
Routes along low-traffic roads without cycling infrastructure where the maximum speed is 40 km/h.</t>
  </si>
  <si>
    <t>Underpasses/tunnels</t>
  </si>
  <si>
    <r>
      <t xml:space="preserve">Roundabouts </t>
    </r>
    <r>
      <rPr>
        <u/>
        <sz val="11"/>
        <rFont val="Calibri"/>
        <family val="2"/>
        <scheme val="minor"/>
      </rPr>
      <t>with</t>
    </r>
    <r>
      <rPr>
        <sz val="11"/>
        <rFont val="Calibri"/>
        <family val="2"/>
        <scheme val="minor"/>
      </rPr>
      <t xml:space="preserve"> improved measures for cyclists</t>
    </r>
  </si>
  <si>
    <t>The route turns at a signalized intersection</t>
  </si>
  <si>
    <t>The route turns at a right-of-way intersection</t>
  </si>
  <si>
    <t>Un-signalized crossing with side roads</t>
  </si>
  <si>
    <t>Un-signalized crossing with other types of side roads (entrances, gateways etc.)</t>
  </si>
  <si>
    <t>SERVICE MEASURES</t>
  </si>
  <si>
    <t>Last update: 27-10-2025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</si>
</sst>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00_);_(* \(#,##0.00\);_(* &quot;-&quot;??_);_(@_)"/>
    <numFmt numFmtId="166" formatCode="0.0"/>
  </numFmts>
  <fonts count="7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i/>
      <sz val="11"/>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sz val="9"/>
      <color indexed="81"/>
      <name val="Tahoma"/>
      <family val="2"/>
    </font>
    <font>
      <sz val="9"/>
      <color theme="1"/>
      <name val="Calibri"/>
      <family val="2"/>
      <scheme val="minor"/>
    </font>
    <font>
      <b/>
      <i/>
      <sz val="11"/>
      <color theme="1"/>
      <name val="Calibri"/>
      <family val="2"/>
      <scheme val="minor"/>
    </font>
    <font>
      <i/>
      <sz val="11"/>
      <color rgb="FFFF0000"/>
      <name val="Calibri"/>
      <family val="2"/>
      <scheme val="minor"/>
    </font>
    <font>
      <sz val="16"/>
      <color theme="1"/>
      <name val="Calibri"/>
      <family val="2"/>
      <scheme val="minor"/>
    </font>
    <font>
      <sz val="18"/>
      <color theme="1"/>
      <name val="Calibri"/>
      <family val="2"/>
      <scheme val="minor"/>
    </font>
    <font>
      <sz val="26"/>
      <color theme="1"/>
      <name val="Calibri"/>
      <family val="2"/>
      <scheme val="minor"/>
    </font>
    <font>
      <sz val="36"/>
      <color theme="1"/>
      <name val="Calibri"/>
      <family val="2"/>
      <scheme val="minor"/>
    </font>
    <font>
      <sz val="37"/>
      <color theme="1"/>
      <name val="Calibri"/>
      <family val="2"/>
      <scheme val="minor"/>
    </font>
    <font>
      <sz val="20"/>
      <color theme="1"/>
      <name val="Calibri"/>
      <family val="2"/>
      <scheme val="minor"/>
    </font>
    <font>
      <sz val="22"/>
      <color theme="1"/>
      <name val="Calibri"/>
      <family val="2"/>
      <scheme val="minor"/>
    </font>
    <font>
      <b/>
      <sz val="18"/>
      <color theme="1"/>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
      <b/>
      <sz val="26"/>
      <color theme="1"/>
      <name val="Calibri"/>
      <family val="2"/>
      <scheme val="minor"/>
    </font>
    <font>
      <b/>
      <sz val="11"/>
      <name val="Calibri"/>
      <family val="2"/>
      <scheme val="minor"/>
    </font>
    <font>
      <b/>
      <sz val="22"/>
      <color theme="1"/>
      <name val="Calibri"/>
      <family val="2"/>
      <scheme val="minor"/>
    </font>
    <font>
      <sz val="12"/>
      <color theme="0"/>
      <name val="Calibri"/>
      <family val="2"/>
      <scheme val="minor"/>
    </font>
    <font>
      <b/>
      <sz val="22"/>
      <color theme="0"/>
      <name val="Calibri"/>
      <family val="2"/>
      <scheme val="minor"/>
    </font>
    <font>
      <u/>
      <sz val="11"/>
      <color theme="10"/>
      <name val="Calibri"/>
      <family val="2"/>
      <scheme val="minor"/>
    </font>
    <font>
      <b/>
      <u/>
      <sz val="16"/>
      <name val="Calibri"/>
      <family val="2"/>
      <scheme val="minor"/>
    </font>
    <font>
      <b/>
      <u/>
      <sz val="16"/>
      <color theme="0"/>
      <name val="Calibri"/>
      <family val="2"/>
      <scheme val="minor"/>
    </font>
    <font>
      <sz val="10"/>
      <color theme="1"/>
      <name val="Calibri"/>
      <family val="2"/>
      <scheme val="minor"/>
    </font>
    <font>
      <sz val="14"/>
      <color theme="1"/>
      <name val="Calibri"/>
      <family val="2"/>
      <scheme val="minor"/>
    </font>
    <font>
      <b/>
      <sz val="36"/>
      <color theme="1"/>
      <name val="Calibri"/>
      <family val="2"/>
      <scheme val="minor"/>
    </font>
    <font>
      <b/>
      <sz val="24"/>
      <color theme="1"/>
      <name val="Calibri"/>
      <family val="2"/>
      <scheme val="minor"/>
    </font>
    <font>
      <b/>
      <sz val="11"/>
      <color theme="0" tint="-0.499984740745262"/>
      <name val="Calibri"/>
      <family val="2"/>
      <scheme val="minor"/>
    </font>
    <font>
      <b/>
      <sz val="40"/>
      <color theme="1"/>
      <name val="Calibri"/>
      <family val="2"/>
      <scheme val="minor"/>
    </font>
    <font>
      <sz val="11"/>
      <color theme="0" tint="-0.14999847407452621"/>
      <name val="Calibri"/>
      <family val="2"/>
      <scheme val="minor"/>
    </font>
    <font>
      <b/>
      <sz val="18"/>
      <color theme="0" tint="-0.14999847407452621"/>
      <name val="Calibri"/>
      <family val="2"/>
      <scheme val="minor"/>
    </font>
    <font>
      <sz val="11"/>
      <color theme="1" tint="0.34998626667073579"/>
      <name val="Calibri"/>
      <family val="2"/>
      <scheme val="minor"/>
    </font>
    <font>
      <b/>
      <sz val="13"/>
      <color theme="1"/>
      <name val="Calibri"/>
      <family val="2"/>
      <scheme val="minor"/>
    </font>
    <font>
      <b/>
      <sz val="36"/>
      <color theme="0"/>
      <name val="Montserrat"/>
    </font>
    <font>
      <b/>
      <sz val="26"/>
      <color theme="1" tint="0.34998626667073579"/>
      <name val="Montserrat"/>
    </font>
    <font>
      <b/>
      <sz val="36"/>
      <color theme="1" tint="0.34998626667073579"/>
      <name val="Montserrat"/>
    </font>
    <font>
      <sz val="18"/>
      <color theme="1" tint="0.34998626667073579"/>
      <name val="Calibri"/>
      <family val="2"/>
      <scheme val="minor"/>
    </font>
    <font>
      <sz val="20"/>
      <color theme="1" tint="0.34998626667073579"/>
      <name val="Calibri"/>
      <family val="2"/>
      <scheme val="minor"/>
    </font>
    <font>
      <i/>
      <u/>
      <sz val="16"/>
      <color theme="0"/>
      <name val="Calibri"/>
      <family val="2"/>
      <scheme val="minor"/>
    </font>
    <font>
      <b/>
      <sz val="14"/>
      <color indexed="81"/>
      <name val="Calibri"/>
      <family val="2"/>
      <scheme val="minor"/>
    </font>
    <font>
      <sz val="14"/>
      <color indexed="81"/>
      <name val="Calibri"/>
      <family val="2"/>
      <scheme val="minor"/>
    </font>
    <font>
      <sz val="14"/>
      <color indexed="9"/>
      <name val="Calibri"/>
      <family val="2"/>
      <scheme val="minor"/>
    </font>
    <font>
      <b/>
      <sz val="12"/>
      <color indexed="9"/>
      <name val="Calibri"/>
      <family val="2"/>
      <scheme val="minor"/>
    </font>
    <font>
      <sz val="11"/>
      <color theme="2" tint="-9.9978637043366805E-2"/>
      <name val="Calibri"/>
      <family val="2"/>
      <scheme val="minor"/>
    </font>
    <font>
      <b/>
      <sz val="14"/>
      <color indexed="9"/>
      <name val="Calibri"/>
      <family val="2"/>
      <scheme val="minor"/>
    </font>
    <font>
      <sz val="9"/>
      <color indexed="81"/>
      <name val="Tahoma"/>
      <charset val="1"/>
    </font>
    <font>
      <b/>
      <sz val="14"/>
      <color theme="1" tint="0.34998626667073579"/>
      <name val="Calibri"/>
      <family val="2"/>
      <scheme val="minor"/>
    </font>
    <font>
      <sz val="12"/>
      <color indexed="81"/>
      <name val="Calibri"/>
      <family val="2"/>
      <scheme val="minor"/>
    </font>
    <font>
      <b/>
      <sz val="9"/>
      <color indexed="81"/>
      <name val="Tahoma"/>
      <charset val="1"/>
    </font>
    <font>
      <b/>
      <sz val="12"/>
      <color rgb="FFFF0000"/>
      <name val="Calibri"/>
      <family val="2"/>
      <scheme val="minor"/>
    </font>
    <font>
      <u/>
      <sz val="11"/>
      <name val="Calibri"/>
      <family val="2"/>
      <scheme val="minor"/>
    </font>
    <font>
      <b/>
      <sz val="12"/>
      <name val="Calibri"/>
      <family val="2"/>
      <scheme val="minor"/>
    </font>
    <font>
      <i/>
      <u/>
      <sz val="16"/>
      <color rgb="FFFF0000"/>
      <name val="Calibri"/>
      <family val="2"/>
      <scheme val="minor"/>
    </font>
    <font>
      <sz val="11"/>
      <color rgb="FF7030A0"/>
      <name val="Calibri"/>
      <family val="2"/>
      <scheme val="minor"/>
    </font>
    <font>
      <b/>
      <sz val="14"/>
      <color rgb="FF7030A0"/>
      <name val="Calibri"/>
      <family val="2"/>
      <scheme val="minor"/>
    </font>
    <font>
      <b/>
      <sz val="12"/>
      <color theme="7"/>
      <name val="Calibri"/>
      <family val="2"/>
      <scheme val="minor"/>
    </font>
    <font>
      <sz val="11"/>
      <color theme="4"/>
      <name val="Calibri"/>
      <family val="2"/>
      <scheme val="minor"/>
    </font>
    <font>
      <b/>
      <sz val="12"/>
      <color theme="4"/>
      <name val="Calibri"/>
      <family val="2"/>
      <scheme val="minor"/>
    </font>
    <font>
      <b/>
      <sz val="11"/>
      <color theme="1" tint="0.34998626667073579"/>
      <name val="Calibri"/>
      <family val="2"/>
      <scheme val="minor"/>
    </font>
    <font>
      <u/>
      <sz val="18"/>
      <color theme="1" tint="0.34998626667073579"/>
      <name val="Calibri"/>
      <family val="2"/>
      <scheme val="minor"/>
    </font>
    <font>
      <b/>
      <sz val="12"/>
      <color theme="0"/>
      <name val="Calibri"/>
      <family val="2"/>
    </font>
    <font>
      <b/>
      <sz val="22"/>
      <name val="Calibri"/>
      <family val="2"/>
      <scheme val="minor"/>
    </font>
    <font>
      <i/>
      <sz val="11"/>
      <color theme="2" tint="-9.9978637043366805E-2"/>
      <name val="Calibri"/>
      <family val="2"/>
      <scheme val="minor"/>
    </font>
    <font>
      <b/>
      <u/>
      <sz val="11"/>
      <color theme="2" tint="-9.9978637043366805E-2"/>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D6EDBD"/>
        <bgColor indexed="64"/>
      </patternFill>
    </fill>
    <fill>
      <patternFill patternType="solid">
        <fgColor rgb="FFF7C39F"/>
        <bgColor indexed="64"/>
      </patternFill>
    </fill>
    <fill>
      <patternFill patternType="solid">
        <fgColor rgb="FFD9D5C9"/>
        <bgColor indexed="64"/>
      </patternFill>
    </fill>
    <fill>
      <patternFill patternType="solid">
        <fgColor rgb="FFCEC2EC"/>
        <bgColor indexed="64"/>
      </patternFill>
    </fill>
    <fill>
      <patternFill patternType="solid">
        <fgColor rgb="FFB9E1FF"/>
        <bgColor indexed="64"/>
      </patternFill>
    </fill>
    <fill>
      <patternFill patternType="solid">
        <fgColor rgb="FFFFF4D1"/>
        <bgColor indexed="64"/>
      </patternFill>
    </fill>
    <fill>
      <patternFill patternType="solid">
        <fgColor theme="9" tint="0.79998168889431442"/>
        <bgColor indexed="64"/>
      </patternFill>
    </fill>
    <fill>
      <patternFill patternType="solid">
        <fgColor rgb="FFD7D3C7"/>
        <bgColor indexed="64"/>
      </patternFill>
    </fill>
    <fill>
      <patternFill patternType="solid">
        <fgColor theme="6"/>
        <bgColor indexed="64"/>
      </patternFill>
    </fill>
    <fill>
      <patternFill patternType="solid">
        <fgColor theme="0" tint="-4.9989318521683403E-2"/>
        <bgColor indexed="64"/>
      </patternFill>
    </fill>
  </fills>
  <borders count="72">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1" fillId="0" borderId="0" applyNumberFormat="0" applyFill="0" applyBorder="0" applyAlignment="0" applyProtection="0"/>
  </cellStyleXfs>
  <cellXfs count="613">
    <xf numFmtId="0" fontId="0" fillId="0" borderId="0" xfId="0"/>
    <xf numFmtId="0" fontId="0" fillId="0" borderId="20" xfId="0" applyBorder="1" applyAlignment="1">
      <alignment horizontal="center" vertical="center"/>
    </xf>
    <xf numFmtId="0" fontId="0" fillId="0" borderId="26" xfId="0" applyBorder="1" applyAlignment="1">
      <alignment horizontal="center" vertical="center"/>
    </xf>
    <xf numFmtId="0" fontId="9" fillId="0" borderId="0" xfId="0" applyFont="1"/>
    <xf numFmtId="0" fontId="10" fillId="0" borderId="0" xfId="0" applyFont="1"/>
    <xf numFmtId="0" fontId="0" fillId="4" borderId="0" xfId="0" applyFill="1"/>
    <xf numFmtId="9" fontId="7" fillId="4" borderId="0" xfId="2" applyFont="1" applyFill="1"/>
    <xf numFmtId="0" fontId="4" fillId="4" borderId="0" xfId="0" applyFont="1" applyFill="1"/>
    <xf numFmtId="0" fontId="0" fillId="4" borderId="0" xfId="0" applyFill="1" applyAlignment="1">
      <alignment horizontal="right"/>
    </xf>
    <xf numFmtId="0" fontId="0" fillId="4" borderId="0" xfId="0" applyFill="1" applyAlignment="1">
      <alignment horizontal="left"/>
    </xf>
    <xf numFmtId="0" fontId="12" fillId="4" borderId="0" xfId="0" applyFont="1" applyFill="1"/>
    <xf numFmtId="9" fontId="7" fillId="4" borderId="0" xfId="2" applyFont="1" applyFill="1" applyBorder="1"/>
    <xf numFmtId="0" fontId="13" fillId="4" borderId="0" xfId="0" applyFont="1" applyFill="1"/>
    <xf numFmtId="43" fontId="7" fillId="4" borderId="0" xfId="1" applyFont="1" applyFill="1"/>
    <xf numFmtId="164" fontId="0" fillId="4" borderId="0" xfId="0" applyNumberFormat="1" applyFill="1"/>
    <xf numFmtId="2" fontId="0" fillId="4" borderId="0" xfId="0" applyNumberFormat="1" applyFill="1"/>
    <xf numFmtId="0" fontId="7" fillId="4" borderId="0" xfId="0" applyFont="1" applyFill="1"/>
    <xf numFmtId="164" fontId="4" fillId="4" borderId="0" xfId="0" applyNumberFormat="1" applyFont="1" applyFill="1"/>
    <xf numFmtId="164" fontId="0" fillId="4" borderId="0" xfId="0" applyNumberFormat="1" applyFill="1" applyAlignment="1">
      <alignment horizontal="right"/>
    </xf>
    <xf numFmtId="165" fontId="0" fillId="4" borderId="0" xfId="0" applyNumberFormat="1" applyFill="1"/>
    <xf numFmtId="9" fontId="14" fillId="4" borderId="0" xfId="2" applyFont="1" applyFill="1"/>
    <xf numFmtId="2" fontId="3" fillId="4" borderId="0" xfId="0" applyNumberFormat="1" applyFont="1" applyFill="1"/>
    <xf numFmtId="0" fontId="3" fillId="4" borderId="0" xfId="0" applyFont="1" applyFill="1"/>
    <xf numFmtId="0" fontId="3" fillId="4" borderId="0" xfId="0" applyFont="1" applyFill="1" applyAlignment="1">
      <alignment horizontal="right"/>
    </xf>
    <xf numFmtId="0" fontId="15" fillId="4" borderId="0" xfId="0" applyFont="1" applyFill="1"/>
    <xf numFmtId="0" fontId="9" fillId="4" borderId="0" xfId="0" applyFont="1" applyFill="1"/>
    <xf numFmtId="0" fontId="10" fillId="4" borderId="0" xfId="0" applyFont="1" applyFill="1"/>
    <xf numFmtId="0" fontId="0" fillId="5" borderId="0" xfId="0" applyFill="1" applyAlignment="1">
      <alignment wrapText="1"/>
    </xf>
    <xf numFmtId="0" fontId="0" fillId="5" borderId="0" xfId="0" applyFill="1"/>
    <xf numFmtId="0" fontId="3" fillId="5" borderId="0" xfId="0" applyFont="1" applyFill="1"/>
    <xf numFmtId="0" fontId="0" fillId="5" borderId="0" xfId="0" applyFill="1" applyAlignment="1">
      <alignment horizontal="center" vertical="center"/>
    </xf>
    <xf numFmtId="0" fontId="5" fillId="5" borderId="0" xfId="0" applyFont="1" applyFill="1"/>
    <xf numFmtId="0" fontId="2" fillId="5" borderId="0" xfId="0" applyFont="1" applyFill="1"/>
    <xf numFmtId="9" fontId="0" fillId="4" borderId="0" xfId="0" applyNumberFormat="1" applyFill="1" applyAlignment="1">
      <alignment horizontal="center"/>
    </xf>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9" fontId="0" fillId="4" borderId="0" xfId="2" applyFont="1" applyFill="1"/>
    <xf numFmtId="9" fontId="9" fillId="4" borderId="0" xfId="2" applyFont="1" applyFill="1"/>
    <xf numFmtId="0" fontId="7" fillId="5" borderId="0" xfId="0" applyFont="1" applyFill="1" applyAlignment="1">
      <alignment horizontal="left" vertical="top" wrapText="1"/>
    </xf>
    <xf numFmtId="0" fontId="7" fillId="5" borderId="0" xfId="0" applyFont="1" applyFill="1" applyAlignment="1">
      <alignment horizontal="left" vertical="top"/>
    </xf>
    <xf numFmtId="0" fontId="0" fillId="5" borderId="0" xfId="0" applyFill="1" applyAlignment="1">
      <alignment horizontal="left" vertical="top"/>
    </xf>
    <xf numFmtId="0" fontId="16" fillId="4" borderId="0" xfId="0" applyFont="1" applyFill="1" applyAlignment="1">
      <alignment vertical="center" wrapText="1"/>
    </xf>
    <xf numFmtId="0" fontId="18" fillId="4" borderId="0" xfId="0" applyFont="1" applyFill="1" applyAlignment="1">
      <alignment horizontal="center" vertical="center" wrapText="1"/>
    </xf>
    <xf numFmtId="0" fontId="0" fillId="5" borderId="59" xfId="0" applyFill="1" applyBorder="1"/>
    <xf numFmtId="9" fontId="10" fillId="4" borderId="0" xfId="2" applyFont="1" applyFill="1"/>
    <xf numFmtId="0" fontId="9" fillId="5" borderId="0" xfId="0" applyFont="1" applyFill="1"/>
    <xf numFmtId="0" fontId="9" fillId="5" borderId="0" xfId="0" applyFont="1" applyFill="1" applyAlignment="1">
      <alignment horizontal="right"/>
    </xf>
    <xf numFmtId="1" fontId="9" fillId="5" borderId="0" xfId="0" applyNumberFormat="1" applyFont="1" applyFill="1" applyAlignment="1">
      <alignment horizontal="right"/>
    </xf>
    <xf numFmtId="0" fontId="10" fillId="5" borderId="0" xfId="0" applyFont="1" applyFill="1"/>
    <xf numFmtId="0" fontId="16" fillId="4" borderId="0" xfId="0" applyFont="1" applyFill="1" applyAlignment="1">
      <alignment vertical="center"/>
    </xf>
    <xf numFmtId="0" fontId="0" fillId="7" borderId="41" xfId="0" applyFill="1" applyBorder="1"/>
    <xf numFmtId="0" fontId="0" fillId="7" borderId="36" xfId="0" applyFill="1" applyBorder="1" applyAlignment="1">
      <alignment horizontal="center" vertical="center"/>
    </xf>
    <xf numFmtId="2" fontId="0" fillId="7" borderId="42" xfId="0" applyNumberFormat="1" applyFill="1" applyBorder="1" applyAlignment="1">
      <alignment horizontal="left" vertical="center"/>
    </xf>
    <xf numFmtId="0" fontId="0" fillId="7" borderId="13" xfId="0" applyFill="1" applyBorder="1" applyAlignment="1">
      <alignment horizontal="left" vertical="center"/>
    </xf>
    <xf numFmtId="0" fontId="0" fillId="7" borderId="34" xfId="0" applyFill="1" applyBorder="1"/>
    <xf numFmtId="0" fontId="0" fillId="7" borderId="29" xfId="0" applyFill="1" applyBorder="1" applyAlignment="1">
      <alignment horizontal="left" vertical="center"/>
    </xf>
    <xf numFmtId="0" fontId="0" fillId="7" borderId="35" xfId="0" applyFill="1" applyBorder="1"/>
    <xf numFmtId="0" fontId="8" fillId="7" borderId="11" xfId="0" applyFont="1" applyFill="1" applyBorder="1"/>
    <xf numFmtId="0" fontId="0" fillId="7" borderId="12" xfId="0" applyFill="1" applyBorder="1" applyAlignment="1">
      <alignment horizontal="right" vertical="center"/>
    </xf>
    <xf numFmtId="0" fontId="8" fillId="7" borderId="22" xfId="0" applyFont="1" applyFill="1" applyBorder="1"/>
    <xf numFmtId="0" fontId="8" fillId="7" borderId="27" xfId="0" applyFont="1" applyFill="1" applyBorder="1"/>
    <xf numFmtId="0" fontId="0" fillId="7" borderId="7" xfId="0" applyFill="1" applyBorder="1" applyAlignment="1">
      <alignment horizontal="right" vertical="center"/>
    </xf>
    <xf numFmtId="0" fontId="0" fillId="7" borderId="8" xfId="0" applyFill="1" applyBorder="1" applyAlignment="1">
      <alignment horizontal="left" vertical="center"/>
    </xf>
    <xf numFmtId="0" fontId="0" fillId="7" borderId="23" xfId="0" applyFill="1" applyBorder="1" applyAlignment="1">
      <alignment horizontal="right" vertical="center"/>
    </xf>
    <xf numFmtId="0" fontId="0" fillId="7" borderId="24" xfId="0" applyFill="1" applyBorder="1" applyAlignment="1">
      <alignment horizontal="left" vertical="center"/>
    </xf>
    <xf numFmtId="0" fontId="0" fillId="7" borderId="56" xfId="0" applyFill="1" applyBorder="1" applyAlignment="1">
      <alignment horizontal="center" vertical="center"/>
    </xf>
    <xf numFmtId="2" fontId="0" fillId="7" borderId="5" xfId="0" applyNumberFormat="1" applyFill="1" applyBorder="1" applyAlignment="1">
      <alignment horizontal="left" vertical="center"/>
    </xf>
    <xf numFmtId="0" fontId="0" fillId="7" borderId="12" xfId="2" applyNumberFormat="1" applyFont="1" applyFill="1" applyBorder="1" applyAlignment="1">
      <alignment horizontal="right" vertical="center"/>
    </xf>
    <xf numFmtId="0" fontId="0" fillId="7" borderId="28" xfId="2" applyNumberFormat="1" applyFont="1" applyFill="1" applyBorder="1" applyAlignment="1">
      <alignment horizontal="right" vertical="center"/>
    </xf>
    <xf numFmtId="0" fontId="0" fillId="2" borderId="14" xfId="0" applyFill="1" applyBorder="1" applyAlignment="1">
      <alignment horizontal="center" vertical="center"/>
    </xf>
    <xf numFmtId="0" fontId="0" fillId="2" borderId="44" xfId="0" applyFill="1" applyBorder="1" applyAlignment="1">
      <alignment horizontal="center" vertical="center"/>
    </xf>
    <xf numFmtId="0" fontId="0" fillId="2" borderId="9" xfId="0" applyFill="1" applyBorder="1" applyAlignment="1">
      <alignment horizontal="center" vertical="center"/>
    </xf>
    <xf numFmtId="0" fontId="0" fillId="2" borderId="20" xfId="0" applyFill="1" applyBorder="1" applyAlignment="1">
      <alignment horizontal="center" vertical="center"/>
    </xf>
    <xf numFmtId="0" fontId="0" fillId="2" borderId="39" xfId="0" applyFill="1" applyBorder="1" applyAlignment="1">
      <alignment horizontal="center" vertical="center"/>
    </xf>
    <xf numFmtId="0" fontId="0" fillId="2" borderId="9" xfId="0" applyFill="1" applyBorder="1" applyAlignment="1">
      <alignment horizontal="center"/>
    </xf>
    <xf numFmtId="0" fontId="0" fillId="7" borderId="4" xfId="0" applyFill="1" applyBorder="1" applyAlignment="1">
      <alignment horizontal="center" vertical="center"/>
    </xf>
    <xf numFmtId="0" fontId="0" fillId="2" borderId="63" xfId="0" applyFill="1" applyBorder="1" applyAlignment="1">
      <alignment horizontal="center" vertical="center"/>
    </xf>
    <xf numFmtId="0" fontId="4" fillId="5" borderId="0" xfId="0" applyFont="1" applyFill="1"/>
    <xf numFmtId="0" fontId="0" fillId="5" borderId="0" xfId="0" applyFill="1" applyAlignment="1">
      <alignment horizontal="left" vertical="center"/>
    </xf>
    <xf numFmtId="9" fontId="0" fillId="5" borderId="0" xfId="0" applyNumberFormat="1" applyFill="1" applyAlignment="1">
      <alignment horizontal="center"/>
    </xf>
    <xf numFmtId="0" fontId="7" fillId="5" borderId="0" xfId="0" applyFont="1" applyFill="1"/>
    <xf numFmtId="0" fontId="7" fillId="5" borderId="0" xfId="0" applyFont="1" applyFill="1" applyAlignment="1">
      <alignment vertical="top" wrapText="1"/>
    </xf>
    <xf numFmtId="0" fontId="23" fillId="5" borderId="0" xfId="0" applyFont="1" applyFill="1"/>
    <xf numFmtId="9" fontId="0" fillId="5" borderId="0" xfId="2" applyFont="1" applyFill="1"/>
    <xf numFmtId="0" fontId="0" fillId="4" borderId="0" xfId="0" applyFill="1" applyAlignment="1">
      <alignment vertical="top" wrapText="1"/>
    </xf>
    <xf numFmtId="0" fontId="0" fillId="8" borderId="43" xfId="0" applyFill="1" applyBorder="1"/>
    <xf numFmtId="0" fontId="0" fillId="8" borderId="12" xfId="0" applyFill="1" applyBorder="1" applyAlignment="1">
      <alignment horizontal="right" vertical="center"/>
    </xf>
    <xf numFmtId="0" fontId="0" fillId="8" borderId="13" xfId="0" applyFill="1" applyBorder="1" applyAlignment="1">
      <alignment horizontal="left" vertical="center"/>
    </xf>
    <xf numFmtId="0" fontId="0" fillId="8" borderId="16" xfId="0" applyFill="1" applyBorder="1" applyAlignment="1">
      <alignment horizontal="left" vertical="center"/>
    </xf>
    <xf numFmtId="0" fontId="0" fillId="8" borderId="46" xfId="0" applyFill="1" applyBorder="1"/>
    <xf numFmtId="0" fontId="0" fillId="8" borderId="23" xfId="0" applyFill="1" applyBorder="1" applyAlignment="1">
      <alignment horizontal="right" vertical="center"/>
    </xf>
    <xf numFmtId="0" fontId="0" fillId="8" borderId="24" xfId="0" applyFill="1" applyBorder="1" applyAlignment="1">
      <alignment horizontal="left" vertical="center"/>
    </xf>
    <xf numFmtId="0" fontId="0" fillId="8" borderId="15" xfId="0" applyFill="1" applyBorder="1" applyAlignment="1">
      <alignment horizontal="left" vertical="center"/>
    </xf>
    <xf numFmtId="0" fontId="0" fillId="8" borderId="50" xfId="0" applyFill="1" applyBorder="1"/>
    <xf numFmtId="0" fontId="0" fillId="8" borderId="25" xfId="0" applyFill="1" applyBorder="1" applyAlignment="1">
      <alignment horizontal="right" vertical="center"/>
    </xf>
    <xf numFmtId="0" fontId="0" fillId="8" borderId="19" xfId="0" applyFill="1" applyBorder="1" applyAlignment="1">
      <alignment horizontal="left" vertical="center"/>
    </xf>
    <xf numFmtId="0" fontId="0" fillId="8" borderId="21" xfId="0" applyFill="1" applyBorder="1" applyAlignment="1">
      <alignment horizontal="left" vertical="center"/>
    </xf>
    <xf numFmtId="0" fontId="0" fillId="8" borderId="28" xfId="0" applyFill="1" applyBorder="1" applyAlignment="1">
      <alignment horizontal="right" vertical="center"/>
    </xf>
    <xf numFmtId="0" fontId="0" fillId="2" borderId="51" xfId="0" applyFill="1" applyBorder="1" applyAlignment="1">
      <alignment horizontal="center" vertical="center"/>
    </xf>
    <xf numFmtId="0" fontId="24" fillId="5" borderId="0" xfId="0" applyFont="1" applyFill="1"/>
    <xf numFmtId="0" fontId="25" fillId="5" borderId="0" xfId="0" applyFont="1" applyFill="1"/>
    <xf numFmtId="2" fontId="7" fillId="4" borderId="0" xfId="2" applyNumberFormat="1" applyFont="1" applyFill="1"/>
    <xf numFmtId="0" fontId="0" fillId="5" borderId="0" xfId="0" applyFill="1" applyAlignment="1">
      <alignment vertical="center"/>
    </xf>
    <xf numFmtId="0" fontId="0" fillId="9" borderId="41" xfId="0" applyFill="1" applyBorder="1"/>
    <xf numFmtId="0" fontId="0" fillId="9" borderId="36" xfId="0" applyFill="1" applyBorder="1" applyAlignment="1">
      <alignment horizontal="center" vertical="center"/>
    </xf>
    <xf numFmtId="0" fontId="0" fillId="9" borderId="49" xfId="0" applyFill="1" applyBorder="1" applyAlignment="1">
      <alignment horizontal="center" vertical="center"/>
    </xf>
    <xf numFmtId="0" fontId="0" fillId="9" borderId="42" xfId="0" applyFill="1" applyBorder="1" applyAlignment="1">
      <alignment vertical="center"/>
    </xf>
    <xf numFmtId="0" fontId="0" fillId="9" borderId="43" xfId="0" applyFill="1" applyBorder="1"/>
    <xf numFmtId="0" fontId="0" fillId="9" borderId="12" xfId="0" applyFill="1" applyBorder="1" applyAlignment="1">
      <alignment horizontal="right" vertical="center"/>
    </xf>
    <xf numFmtId="0" fontId="0" fillId="9" borderId="13" xfId="0" applyFill="1" applyBorder="1" applyAlignment="1">
      <alignment horizontal="left" vertical="center"/>
    </xf>
    <xf numFmtId="0" fontId="0" fillId="9" borderId="16" xfId="0" applyFill="1" applyBorder="1" applyAlignment="1">
      <alignment horizontal="left" vertical="center"/>
    </xf>
    <xf numFmtId="0" fontId="0" fillId="9" borderId="46" xfId="0" applyFill="1" applyBorder="1"/>
    <xf numFmtId="0" fontId="0" fillId="9" borderId="7" xfId="0" applyFill="1" applyBorder="1" applyAlignment="1">
      <alignment horizontal="right" vertical="center"/>
    </xf>
    <xf numFmtId="0" fontId="0" fillId="9" borderId="8" xfId="0" applyFill="1" applyBorder="1" applyAlignment="1">
      <alignment horizontal="left" vertical="center"/>
    </xf>
    <xf numFmtId="0" fontId="2" fillId="5" borderId="0" xfId="0" applyFont="1" applyFill="1" applyAlignment="1">
      <alignment horizontal="left"/>
    </xf>
    <xf numFmtId="9" fontId="0" fillId="5" borderId="0" xfId="0" applyNumberFormat="1" applyFill="1"/>
    <xf numFmtId="9" fontId="1" fillId="4" borderId="0" xfId="2" applyFont="1" applyFill="1"/>
    <xf numFmtId="0" fontId="8" fillId="7" borderId="22" xfId="0" applyFont="1" applyFill="1" applyBorder="1" applyAlignment="1">
      <alignment horizontal="left" vertical="center"/>
    </xf>
    <xf numFmtId="0" fontId="0" fillId="5" borderId="0" xfId="0" applyFill="1" applyAlignment="1">
      <alignment vertical="center" wrapText="1"/>
    </xf>
    <xf numFmtId="0" fontId="0" fillId="5" borderId="0" xfId="0" applyFill="1" applyAlignment="1">
      <alignment horizontal="center"/>
    </xf>
    <xf numFmtId="1" fontId="0" fillId="5" borderId="0" xfId="0" applyNumberFormat="1" applyFill="1"/>
    <xf numFmtId="9" fontId="3" fillId="5" borderId="0" xfId="0" applyNumberFormat="1" applyFont="1" applyFill="1"/>
    <xf numFmtId="0" fontId="0" fillId="10" borderId="49" xfId="0" applyFill="1" applyBorder="1" applyAlignment="1">
      <alignment horizontal="center" vertical="center"/>
    </xf>
    <xf numFmtId="0" fontId="0" fillId="10" borderId="38" xfId="0" applyFill="1" applyBorder="1" applyAlignment="1">
      <alignment horizontal="center" vertical="center"/>
    </xf>
    <xf numFmtId="0" fontId="0" fillId="2" borderId="57" xfId="0" applyFill="1" applyBorder="1" applyAlignment="1">
      <alignment horizontal="center" vertical="center"/>
    </xf>
    <xf numFmtId="0" fontId="0" fillId="7" borderId="0" xfId="0" applyFill="1" applyAlignment="1">
      <alignment vertical="top" wrapText="1"/>
    </xf>
    <xf numFmtId="0" fontId="19" fillId="4" borderId="0" xfId="0" applyFont="1" applyFill="1" applyAlignment="1">
      <alignment horizontal="center" vertical="center" wrapText="1"/>
    </xf>
    <xf numFmtId="0" fontId="5" fillId="5" borderId="0" xfId="0" applyFont="1" applyFill="1" applyAlignment="1">
      <alignment horizontal="left" vertical="top"/>
    </xf>
    <xf numFmtId="0" fontId="0" fillId="0" borderId="48" xfId="0" applyBorder="1" applyAlignment="1">
      <alignment horizontal="center" vertical="center"/>
    </xf>
    <xf numFmtId="0" fontId="0" fillId="2" borderId="45" xfId="0" applyFill="1" applyBorder="1" applyAlignment="1">
      <alignment horizontal="center" vertical="center"/>
    </xf>
    <xf numFmtId="0" fontId="0" fillId="12" borderId="28" xfId="0" applyFill="1" applyBorder="1" applyAlignment="1">
      <alignment horizontal="right" vertical="center" wrapText="1"/>
    </xf>
    <xf numFmtId="0" fontId="0" fillId="12" borderId="27" xfId="0" applyFill="1" applyBorder="1" applyAlignment="1">
      <alignment horizontal="left" vertical="center" wrapText="1"/>
    </xf>
    <xf numFmtId="0" fontId="0" fillId="12" borderId="29" xfId="0" applyFill="1" applyBorder="1" applyAlignment="1">
      <alignment horizontal="left" vertical="center" wrapText="1"/>
    </xf>
    <xf numFmtId="0" fontId="0" fillId="12" borderId="7" xfId="0" applyFill="1" applyBorder="1" applyAlignment="1">
      <alignment horizontal="right" vertical="center" wrapText="1"/>
    </xf>
    <xf numFmtId="0" fontId="0" fillId="12" borderId="8" xfId="0" applyFill="1" applyBorder="1" applyAlignment="1">
      <alignment horizontal="left" vertical="center" wrapText="1"/>
    </xf>
    <xf numFmtId="0" fontId="0" fillId="12" borderId="55" xfId="0" applyFill="1" applyBorder="1" applyAlignment="1">
      <alignment horizontal="left" vertical="center" wrapText="1"/>
    </xf>
    <xf numFmtId="0" fontId="4" fillId="5" borderId="0" xfId="0" applyFont="1" applyFill="1" applyAlignment="1">
      <alignment vertical="center"/>
    </xf>
    <xf numFmtId="0" fontId="0" fillId="5" borderId="59" xfId="0" applyFill="1" applyBorder="1" applyAlignment="1">
      <alignment wrapText="1"/>
    </xf>
    <xf numFmtId="0" fontId="21" fillId="4" borderId="0" xfId="0" applyFont="1" applyFill="1" applyAlignment="1">
      <alignment vertical="center" wrapText="1"/>
    </xf>
    <xf numFmtId="0" fontId="0" fillId="5" borderId="67" xfId="0" applyFill="1" applyBorder="1"/>
    <xf numFmtId="0" fontId="0" fillId="5" borderId="17" xfId="0" applyFill="1" applyBorder="1"/>
    <xf numFmtId="0" fontId="0" fillId="5" borderId="59" xfId="0" applyFill="1" applyBorder="1" applyAlignment="1">
      <alignment horizontal="right" vertical="center"/>
    </xf>
    <xf numFmtId="0" fontId="29" fillId="5" borderId="0" xfId="0" applyFont="1" applyFill="1" applyAlignment="1">
      <alignment horizontal="left" vertical="top"/>
    </xf>
    <xf numFmtId="0" fontId="29" fillId="5" borderId="0" xfId="0" applyFont="1" applyFill="1" applyAlignment="1">
      <alignment horizontal="right"/>
    </xf>
    <xf numFmtId="0" fontId="29" fillId="5" borderId="0" xfId="0" applyFont="1" applyFill="1"/>
    <xf numFmtId="9" fontId="10" fillId="4" borderId="0" xfId="2" applyFont="1" applyFill="1" applyAlignment="1"/>
    <xf numFmtId="0" fontId="0" fillId="7" borderId="6" xfId="0" applyFill="1" applyBorder="1"/>
    <xf numFmtId="0" fontId="0" fillId="7" borderId="28" xfId="0" applyFill="1" applyBorder="1" applyAlignment="1">
      <alignment horizontal="right" vertical="center"/>
    </xf>
    <xf numFmtId="0" fontId="0" fillId="7" borderId="18" xfId="0" applyFill="1" applyBorder="1" applyAlignment="1">
      <alignment horizontal="right" vertical="center"/>
    </xf>
    <xf numFmtId="0" fontId="0" fillId="7" borderId="39" xfId="0" applyFill="1" applyBorder="1" applyAlignment="1">
      <alignment horizontal="left" vertical="center"/>
    </xf>
    <xf numFmtId="0" fontId="0" fillId="7" borderId="7" xfId="0" applyFill="1" applyBorder="1"/>
    <xf numFmtId="0" fontId="0" fillId="7" borderId="8" xfId="0" applyFill="1" applyBorder="1"/>
    <xf numFmtId="0" fontId="0" fillId="7" borderId="34" xfId="0" applyFill="1" applyBorder="1" applyAlignment="1">
      <alignment horizontal="left" wrapText="1"/>
    </xf>
    <xf numFmtId="0" fontId="0" fillId="7" borderId="33" xfId="0" applyFill="1" applyBorder="1" applyAlignment="1">
      <alignment wrapText="1"/>
    </xf>
    <xf numFmtId="0" fontId="0" fillId="9" borderId="33" xfId="0" applyFill="1" applyBorder="1"/>
    <xf numFmtId="0" fontId="0" fillId="9" borderId="30" xfId="0" applyFill="1" applyBorder="1" applyAlignment="1">
      <alignment horizontal="right" vertical="center"/>
    </xf>
    <xf numFmtId="0" fontId="0" fillId="9" borderId="31" xfId="0" applyFill="1" applyBorder="1" applyAlignment="1">
      <alignment horizontal="left" vertical="center"/>
    </xf>
    <xf numFmtId="0" fontId="0" fillId="4" borderId="0" xfId="0" applyFill="1" applyAlignment="1">
      <alignment vertical="top"/>
    </xf>
    <xf numFmtId="9" fontId="3" fillId="4" borderId="0" xfId="0" applyNumberFormat="1" applyFont="1" applyFill="1" applyAlignment="1">
      <alignment horizontal="right"/>
    </xf>
    <xf numFmtId="2" fontId="1" fillId="4" borderId="0" xfId="0" applyNumberFormat="1" applyFont="1" applyFill="1"/>
    <xf numFmtId="0" fontId="0" fillId="0" borderId="20" xfId="0" applyBorder="1" applyAlignment="1">
      <alignment horizontal="center"/>
    </xf>
    <xf numFmtId="0" fontId="24" fillId="5" borderId="55" xfId="0" applyFont="1" applyFill="1" applyBorder="1"/>
    <xf numFmtId="0" fontId="0" fillId="11" borderId="32" xfId="0" applyFill="1" applyBorder="1"/>
    <xf numFmtId="0" fontId="0" fillId="11" borderId="15" xfId="0" applyFill="1" applyBorder="1"/>
    <xf numFmtId="0" fontId="0" fillId="11" borderId="15" xfId="0" applyFill="1" applyBorder="1" applyAlignment="1">
      <alignment vertical="center"/>
    </xf>
    <xf numFmtId="0" fontId="0" fillId="7" borderId="18" xfId="0" applyFill="1" applyBorder="1" applyAlignment="1">
      <alignment vertical="center" wrapText="1"/>
    </xf>
    <xf numFmtId="0" fontId="0" fillId="7" borderId="39" xfId="0" applyFill="1" applyBorder="1" applyAlignment="1">
      <alignment vertical="center" wrapText="1"/>
    </xf>
    <xf numFmtId="0" fontId="0" fillId="7" borderId="2" xfId="0" applyFill="1" applyBorder="1" applyAlignment="1">
      <alignment vertical="center"/>
    </xf>
    <xf numFmtId="0" fontId="0" fillId="7" borderId="3" xfId="0" applyFill="1" applyBorder="1" applyAlignment="1">
      <alignment vertical="center"/>
    </xf>
    <xf numFmtId="0" fontId="0" fillId="10" borderId="35" xfId="0" applyFill="1" applyBorder="1" applyAlignment="1">
      <alignment horizontal="center"/>
    </xf>
    <xf numFmtId="0" fontId="0" fillId="10" borderId="56" xfId="0" applyFill="1" applyBorder="1" applyAlignment="1">
      <alignment horizontal="center"/>
    </xf>
    <xf numFmtId="0" fontId="0" fillId="10" borderId="37" xfId="0" applyFill="1" applyBorder="1" applyAlignment="1">
      <alignment horizontal="center"/>
    </xf>
    <xf numFmtId="0" fontId="32" fillId="4" borderId="0" xfId="3" applyFont="1" applyFill="1"/>
    <xf numFmtId="9" fontId="0" fillId="5" borderId="0" xfId="2" applyFont="1" applyFill="1" applyBorder="1"/>
    <xf numFmtId="9" fontId="10" fillId="5" borderId="0" xfId="2" applyFont="1" applyFill="1"/>
    <xf numFmtId="0" fontId="0" fillId="7" borderId="30" xfId="0" applyFill="1" applyBorder="1" applyAlignment="1">
      <alignment horizontal="right" vertical="center"/>
    </xf>
    <xf numFmtId="0" fontId="0" fillId="7" borderId="31" xfId="0" applyFill="1" applyBorder="1" applyAlignment="1">
      <alignment horizontal="left" vertical="center"/>
    </xf>
    <xf numFmtId="0" fontId="0" fillId="7" borderId="29" xfId="0" applyFill="1" applyBorder="1"/>
    <xf numFmtId="0" fontId="0" fillId="7" borderId="28" xfId="0" applyFill="1" applyBorder="1"/>
    <xf numFmtId="0" fontId="0" fillId="0" borderId="63" xfId="0" applyBorder="1" applyAlignment="1">
      <alignment horizontal="center"/>
    </xf>
    <xf numFmtId="0" fontId="0" fillId="11" borderId="46" xfId="0" applyFill="1" applyBorder="1"/>
    <xf numFmtId="0" fontId="0" fillId="11" borderId="34" xfId="0" applyFill="1" applyBorder="1" applyAlignment="1">
      <alignment vertical="top"/>
    </xf>
    <xf numFmtId="0" fontId="0" fillId="0" borderId="44" xfId="0" applyBorder="1" applyAlignment="1">
      <alignment horizontal="center" vertical="center"/>
    </xf>
    <xf numFmtId="0" fontId="0" fillId="11" borderId="26" xfId="0" applyFill="1" applyBorder="1" applyAlignment="1">
      <alignment vertical="center"/>
    </xf>
    <xf numFmtId="0" fontId="34" fillId="4" borderId="0" xfId="0" applyFont="1" applyFill="1"/>
    <xf numFmtId="9" fontId="34" fillId="4" borderId="0" xfId="2" applyFont="1" applyFill="1"/>
    <xf numFmtId="0" fontId="20" fillId="4" borderId="0" xfId="0" applyFont="1" applyFill="1"/>
    <xf numFmtId="9" fontId="0" fillId="5" borderId="0" xfId="2" applyFont="1" applyFill="1" applyAlignment="1">
      <alignment horizontal="right"/>
    </xf>
    <xf numFmtId="0" fontId="0" fillId="5" borderId="0" xfId="0" applyFill="1" applyAlignment="1">
      <alignment vertical="top" wrapText="1"/>
    </xf>
    <xf numFmtId="9" fontId="0" fillId="5" borderId="0" xfId="0" applyNumberFormat="1" applyFill="1" applyAlignment="1">
      <alignment horizontal="right"/>
    </xf>
    <xf numFmtId="0" fontId="0" fillId="5" borderId="0" xfId="0" applyFill="1" applyAlignment="1">
      <alignment horizontal="right"/>
    </xf>
    <xf numFmtId="0" fontId="0" fillId="5" borderId="0" xfId="0" applyFill="1" applyAlignment="1">
      <alignment vertical="top"/>
    </xf>
    <xf numFmtId="0" fontId="22" fillId="4" borderId="0" xfId="0" applyFont="1" applyFill="1" applyAlignment="1">
      <alignment vertical="center"/>
    </xf>
    <xf numFmtId="9" fontId="0" fillId="4" borderId="0" xfId="2" applyFont="1" applyFill="1" applyAlignment="1">
      <alignment horizontal="right"/>
    </xf>
    <xf numFmtId="9" fontId="0" fillId="4" borderId="0" xfId="0" applyNumberFormat="1" applyFill="1"/>
    <xf numFmtId="0" fontId="0" fillId="4" borderId="0" xfId="0" applyFill="1" applyAlignment="1">
      <alignment horizontal="center"/>
    </xf>
    <xf numFmtId="0" fontId="16" fillId="4" borderId="0" xfId="0" applyFont="1" applyFill="1" applyAlignment="1">
      <alignment vertical="top" wrapText="1"/>
    </xf>
    <xf numFmtId="0" fontId="20" fillId="4" borderId="0" xfId="0" applyFont="1" applyFill="1" applyAlignment="1">
      <alignment vertical="center" wrapText="1"/>
    </xf>
    <xf numFmtId="0" fontId="38" fillId="4" borderId="0" xfId="0" applyFont="1" applyFill="1" applyAlignment="1">
      <alignment horizontal="center"/>
    </xf>
    <xf numFmtId="0" fontId="38" fillId="4" borderId="0" xfId="0" applyFont="1" applyFill="1"/>
    <xf numFmtId="0" fontId="19" fillId="4" borderId="0" xfId="0" applyFont="1" applyFill="1" applyAlignment="1">
      <alignment vertical="center" wrapText="1"/>
    </xf>
    <xf numFmtId="0" fontId="37" fillId="4" borderId="0" xfId="0" applyFont="1" applyFill="1" applyAlignment="1">
      <alignment vertical="center" wrapText="1"/>
    </xf>
    <xf numFmtId="0" fontId="37" fillId="7" borderId="0" xfId="0" applyFont="1" applyFill="1" applyAlignment="1">
      <alignment vertical="center" wrapText="1"/>
    </xf>
    <xf numFmtId="0" fontId="37" fillId="4" borderId="0" xfId="0" applyFont="1" applyFill="1" applyAlignment="1">
      <alignment horizontal="center" vertical="top"/>
    </xf>
    <xf numFmtId="9" fontId="38" fillId="4" borderId="0" xfId="2" applyFont="1" applyFill="1" applyAlignment="1">
      <alignment horizontal="center" vertical="center"/>
    </xf>
    <xf numFmtId="9" fontId="38" fillId="4" borderId="0" xfId="2" applyFont="1" applyFill="1" applyAlignment="1">
      <alignment horizontal="center"/>
    </xf>
    <xf numFmtId="0" fontId="38" fillId="4" borderId="0" xfId="0" applyFont="1" applyFill="1" applyAlignment="1">
      <alignment horizontal="center" vertical="center"/>
    </xf>
    <xf numFmtId="0" fontId="5" fillId="5" borderId="0" xfId="0" applyFont="1" applyFill="1" applyAlignment="1">
      <alignment vertical="top"/>
    </xf>
    <xf numFmtId="0" fontId="19" fillId="4" borderId="0" xfId="0" applyFont="1" applyFill="1" applyAlignment="1">
      <alignment vertical="top" wrapText="1"/>
    </xf>
    <xf numFmtId="0" fontId="7" fillId="5" borderId="0" xfId="0" applyFont="1" applyFill="1" applyAlignment="1">
      <alignment vertical="top"/>
    </xf>
    <xf numFmtId="0" fontId="4" fillId="5" borderId="0" xfId="0" applyFont="1" applyFill="1" applyAlignment="1">
      <alignment vertical="top"/>
    </xf>
    <xf numFmtId="0" fontId="24" fillId="5" borderId="0" xfId="0" applyFont="1" applyFill="1" applyAlignment="1">
      <alignment horizontal="left" vertical="top"/>
    </xf>
    <xf numFmtId="0" fontId="24" fillId="5" borderId="0" xfId="0" applyFont="1" applyFill="1" applyAlignment="1">
      <alignment vertical="top"/>
    </xf>
    <xf numFmtId="0" fontId="0" fillId="8" borderId="41" xfId="0" applyFill="1" applyBorder="1" applyAlignment="1">
      <alignment vertical="top"/>
    </xf>
    <xf numFmtId="0" fontId="0" fillId="8" borderId="36" xfId="0" applyFill="1" applyBorder="1" applyAlignment="1">
      <alignment horizontal="center" vertical="top"/>
    </xf>
    <xf numFmtId="2" fontId="0" fillId="8" borderId="42" xfId="0" applyNumberFormat="1" applyFill="1" applyBorder="1" applyAlignment="1">
      <alignment horizontal="left" vertical="top"/>
    </xf>
    <xf numFmtId="0" fontId="19" fillId="9" borderId="0" xfId="0" applyFont="1" applyFill="1" applyAlignment="1">
      <alignment vertical="top" wrapText="1"/>
    </xf>
    <xf numFmtId="0" fontId="9" fillId="9" borderId="0" xfId="0" applyFont="1" applyFill="1"/>
    <xf numFmtId="0" fontId="36" fillId="4" borderId="0" xfId="0" applyFont="1" applyFill="1" applyAlignment="1">
      <alignment vertical="center" wrapText="1"/>
    </xf>
    <xf numFmtId="0" fontId="37" fillId="4" borderId="0" xfId="0" applyFont="1" applyFill="1" applyAlignment="1">
      <alignment vertical="center"/>
    </xf>
    <xf numFmtId="0" fontId="19" fillId="11" borderId="0" xfId="0" applyFont="1" applyFill="1" applyAlignment="1">
      <alignment vertical="center" wrapText="1"/>
    </xf>
    <xf numFmtId="0" fontId="10" fillId="11" borderId="0" xfId="0" applyFont="1" applyFill="1"/>
    <xf numFmtId="0" fontId="19" fillId="8" borderId="0" xfId="0" applyFont="1" applyFill="1" applyAlignment="1">
      <alignment vertical="top" wrapText="1"/>
    </xf>
    <xf numFmtId="0" fontId="0" fillId="8" borderId="0" xfId="0" applyFill="1" applyAlignment="1">
      <alignment vertical="top"/>
    </xf>
    <xf numFmtId="0" fontId="12" fillId="4" borderId="0" xfId="0" applyFont="1" applyFill="1" applyAlignment="1">
      <alignment wrapText="1"/>
    </xf>
    <xf numFmtId="9" fontId="38" fillId="4" borderId="0" xfId="2" applyFont="1" applyFill="1" applyAlignment="1">
      <alignment horizontal="center" vertical="center" wrapText="1"/>
    </xf>
    <xf numFmtId="0" fontId="19" fillId="6" borderId="0" xfId="0" applyFont="1" applyFill="1" applyAlignment="1">
      <alignment vertical="center" wrapText="1"/>
    </xf>
    <xf numFmtId="0" fontId="19" fillId="6" borderId="0" xfId="0" applyFont="1" applyFill="1" applyAlignment="1">
      <alignment horizontal="center" vertical="center" wrapText="1"/>
    </xf>
    <xf numFmtId="0" fontId="34" fillId="6" borderId="0" xfId="0" applyFont="1" applyFill="1"/>
    <xf numFmtId="0" fontId="6" fillId="4" borderId="0" xfId="0" applyFont="1" applyFill="1"/>
    <xf numFmtId="0" fontId="6" fillId="4" borderId="0" xfId="0" applyFont="1" applyFill="1" applyAlignment="1">
      <alignment horizontal="right"/>
    </xf>
    <xf numFmtId="0" fontId="4" fillId="7" borderId="70" xfId="0" applyFont="1" applyFill="1" applyBorder="1"/>
    <xf numFmtId="0" fontId="30" fillId="5" borderId="0" xfId="0" applyFont="1" applyFill="1" applyAlignment="1">
      <alignment vertical="top"/>
    </xf>
    <xf numFmtId="9" fontId="40" fillId="4" borderId="0" xfId="2" applyFont="1" applyFill="1"/>
    <xf numFmtId="0" fontId="41" fillId="4" borderId="0" xfId="0" applyFont="1" applyFill="1" applyAlignment="1">
      <alignment horizontal="center" vertical="center"/>
    </xf>
    <xf numFmtId="0" fontId="41" fillId="4" borderId="0" xfId="0" applyFont="1" applyFill="1" applyAlignment="1">
      <alignment horizontal="center" vertical="center" wrapText="1"/>
    </xf>
    <xf numFmtId="0" fontId="12" fillId="5" borderId="0" xfId="0" applyFont="1" applyFill="1"/>
    <xf numFmtId="9" fontId="9" fillId="5" borderId="0" xfId="2" applyFont="1" applyFill="1"/>
    <xf numFmtId="2" fontId="0" fillId="5" borderId="0" xfId="0" applyNumberFormat="1" applyFill="1"/>
    <xf numFmtId="9" fontId="7" fillId="5" borderId="0" xfId="2" applyFont="1" applyFill="1"/>
    <xf numFmtId="164" fontId="4" fillId="5" borderId="0" xfId="0" applyNumberFormat="1" applyFont="1" applyFill="1"/>
    <xf numFmtId="165" fontId="4" fillId="5" borderId="0" xfId="0" applyNumberFormat="1" applyFont="1" applyFill="1"/>
    <xf numFmtId="9" fontId="7" fillId="4" borderId="0" xfId="0" applyNumberFormat="1" applyFont="1" applyFill="1" applyAlignment="1">
      <alignment horizontal="right"/>
    </xf>
    <xf numFmtId="9" fontId="7" fillId="5" borderId="0" xfId="2" applyFont="1" applyFill="1" applyBorder="1"/>
    <xf numFmtId="0" fontId="42" fillId="5" borderId="0" xfId="0" applyFont="1" applyFill="1"/>
    <xf numFmtId="0" fontId="0" fillId="5" borderId="4" xfId="0" applyFill="1" applyBorder="1"/>
    <xf numFmtId="0" fontId="0" fillId="13" borderId="48" xfId="0" applyFill="1" applyBorder="1"/>
    <xf numFmtId="0" fontId="4" fillId="13" borderId="39" xfId="0" applyFont="1" applyFill="1" applyBorder="1"/>
    <xf numFmtId="0" fontId="4" fillId="13" borderId="7" xfId="0" applyFont="1" applyFill="1" applyBorder="1"/>
    <xf numFmtId="0" fontId="4" fillId="13" borderId="8" xfId="0" applyFont="1" applyFill="1" applyBorder="1"/>
    <xf numFmtId="0" fontId="4" fillId="13" borderId="55" xfId="0" applyFont="1" applyFill="1" applyBorder="1" applyAlignment="1">
      <alignment horizontal="center"/>
    </xf>
    <xf numFmtId="0" fontId="0" fillId="8" borderId="34" xfId="0" applyFill="1" applyBorder="1"/>
    <xf numFmtId="0" fontId="0" fillId="8" borderId="29" xfId="0" applyFill="1" applyBorder="1" applyAlignment="1">
      <alignment horizontal="left" vertical="center"/>
    </xf>
    <xf numFmtId="0" fontId="0" fillId="8" borderId="26" xfId="0" applyFill="1" applyBorder="1" applyAlignment="1">
      <alignment horizontal="left" vertical="center"/>
    </xf>
    <xf numFmtId="0" fontId="24" fillId="5" borderId="0" xfId="0" applyFont="1" applyFill="1" applyAlignment="1">
      <alignment horizontal="left"/>
    </xf>
    <xf numFmtId="0" fontId="8" fillId="9" borderId="46" xfId="0" applyFont="1" applyFill="1" applyBorder="1" applyAlignment="1">
      <alignment vertical="center"/>
    </xf>
    <xf numFmtId="0" fontId="0" fillId="9" borderId="25" xfId="0" applyFill="1" applyBorder="1" applyAlignment="1">
      <alignment horizontal="right" vertical="center"/>
    </xf>
    <xf numFmtId="0" fontId="0" fillId="9" borderId="19" xfId="0" applyFill="1" applyBorder="1" applyAlignment="1">
      <alignment horizontal="left" vertical="center"/>
    </xf>
    <xf numFmtId="0" fontId="0" fillId="9" borderId="21" xfId="0" applyFill="1" applyBorder="1" applyAlignment="1">
      <alignment horizontal="left" vertical="center"/>
    </xf>
    <xf numFmtId="0" fontId="3" fillId="9" borderId="28" xfId="0" applyFont="1" applyFill="1" applyBorder="1"/>
    <xf numFmtId="0" fontId="0" fillId="9" borderId="29" xfId="0" applyFill="1" applyBorder="1"/>
    <xf numFmtId="0" fontId="0" fillId="9" borderId="26" xfId="0" applyFill="1" applyBorder="1"/>
    <xf numFmtId="0" fontId="4" fillId="9" borderId="0" xfId="0" applyFont="1" applyFill="1"/>
    <xf numFmtId="0" fontId="0" fillId="4" borderId="0" xfId="0" applyFill="1" applyAlignment="1">
      <alignment horizontal="right" vertical="center"/>
    </xf>
    <xf numFmtId="9" fontId="37" fillId="4" borderId="0" xfId="0" applyNumberFormat="1" applyFont="1" applyFill="1" applyAlignment="1">
      <alignment horizontal="center" vertical="center"/>
    </xf>
    <xf numFmtId="0" fontId="0" fillId="5" borderId="56" xfId="0" applyFill="1" applyBorder="1"/>
    <xf numFmtId="0" fontId="0" fillId="5" borderId="17" xfId="0" applyFill="1" applyBorder="1" applyAlignment="1">
      <alignment horizontal="center" vertical="center"/>
    </xf>
    <xf numFmtId="0" fontId="5" fillId="5" borderId="4" xfId="0" applyFont="1" applyFill="1" applyBorder="1"/>
    <xf numFmtId="2" fontId="24" fillId="5" borderId="0" xfId="0" applyNumberFormat="1" applyFont="1" applyFill="1" applyAlignment="1">
      <alignment vertical="top"/>
    </xf>
    <xf numFmtId="9" fontId="3" fillId="4" borderId="0" xfId="0" applyNumberFormat="1" applyFont="1" applyFill="1" applyAlignment="1">
      <alignment horizontal="left"/>
    </xf>
    <xf numFmtId="9" fontId="14" fillId="4" borderId="0" xfId="2" applyFont="1" applyFill="1" applyAlignment="1">
      <alignment horizontal="right"/>
    </xf>
    <xf numFmtId="166" fontId="3" fillId="4" borderId="0" xfId="2" applyNumberFormat="1" applyFont="1" applyFill="1" applyAlignment="1">
      <alignment horizontal="right"/>
    </xf>
    <xf numFmtId="0" fontId="0" fillId="14" borderId="0" xfId="0" applyFill="1"/>
    <xf numFmtId="0" fontId="17" fillId="14" borderId="0" xfId="0" applyFont="1" applyFill="1"/>
    <xf numFmtId="0" fontId="17" fillId="14" borderId="0" xfId="0" applyFont="1" applyFill="1" applyAlignment="1">
      <alignment vertical="center"/>
    </xf>
    <xf numFmtId="0" fontId="46" fillId="4" borderId="0" xfId="0" applyFont="1" applyFill="1" applyAlignment="1">
      <alignment horizontal="left" vertical="center"/>
    </xf>
    <xf numFmtId="0" fontId="42" fillId="4" borderId="0" xfId="0" applyFont="1" applyFill="1"/>
    <xf numFmtId="0" fontId="47" fillId="4" borderId="0" xfId="0" applyFont="1" applyFill="1" applyAlignment="1">
      <alignment vertical="top" wrapText="1"/>
    </xf>
    <xf numFmtId="0" fontId="48" fillId="4" borderId="0" xfId="0" applyFont="1" applyFill="1" applyAlignment="1">
      <alignment vertical="center" wrapText="1"/>
    </xf>
    <xf numFmtId="0" fontId="33" fillId="5" borderId="0" xfId="3" applyFont="1" applyFill="1" applyAlignment="1"/>
    <xf numFmtId="0" fontId="49" fillId="5" borderId="0" xfId="3" applyFont="1" applyFill="1" applyAlignment="1"/>
    <xf numFmtId="0" fontId="49" fillId="5" borderId="0" xfId="3" applyFont="1" applyFill="1" applyAlignment="1">
      <alignment horizontal="left" vertical="center"/>
    </xf>
    <xf numFmtId="0" fontId="49" fillId="5" borderId="0" xfId="3" applyFont="1" applyFill="1" applyAlignment="1">
      <alignment vertical="center"/>
    </xf>
    <xf numFmtId="0" fontId="54" fillId="5" borderId="0" xfId="0" applyFont="1" applyFill="1"/>
    <xf numFmtId="0" fontId="0" fillId="4" borderId="0" xfId="0" applyFill="1" applyAlignment="1">
      <alignment horizontal="left" vertical="center"/>
    </xf>
    <xf numFmtId="0" fontId="0" fillId="4" borderId="71" xfId="0" applyFill="1" applyBorder="1" applyAlignment="1">
      <alignment horizontal="left" vertical="center"/>
    </xf>
    <xf numFmtId="0" fontId="0" fillId="4" borderId="19" xfId="0" applyFill="1" applyBorder="1" applyAlignment="1">
      <alignment horizontal="left" vertical="center"/>
    </xf>
    <xf numFmtId="0" fontId="0" fillId="4" borderId="39" xfId="0" applyFill="1" applyBorder="1" applyAlignment="1">
      <alignment horizontal="left" vertical="center"/>
    </xf>
    <xf numFmtId="0" fontId="0" fillId="4" borderId="64" xfId="0" applyFill="1" applyBorder="1" applyAlignment="1">
      <alignment horizontal="left" vertical="center"/>
    </xf>
    <xf numFmtId="0" fontId="0" fillId="4" borderId="13" xfId="0" applyFill="1" applyBorder="1" applyAlignment="1">
      <alignment horizontal="left" vertical="center"/>
    </xf>
    <xf numFmtId="0" fontId="31" fillId="4" borderId="0" xfId="3" applyFill="1" applyBorder="1" applyAlignment="1">
      <alignment horizontal="left" vertical="center"/>
    </xf>
    <xf numFmtId="0" fontId="0" fillId="4" borderId="39" xfId="0" applyFill="1" applyBorder="1"/>
    <xf numFmtId="0" fontId="24" fillId="5" borderId="0" xfId="0" applyFont="1" applyFill="1" applyAlignment="1">
      <alignment horizontal="center" vertical="center"/>
    </xf>
    <xf numFmtId="0" fontId="0" fillId="4" borderId="18" xfId="0" applyFill="1" applyBorder="1"/>
    <xf numFmtId="0" fontId="0" fillId="4" borderId="12" xfId="0" applyFill="1" applyBorder="1"/>
    <xf numFmtId="0" fontId="0" fillId="4" borderId="64" xfId="0" applyFill="1" applyBorder="1"/>
    <xf numFmtId="0" fontId="0" fillId="4" borderId="13" xfId="0" applyFill="1" applyBorder="1"/>
    <xf numFmtId="0" fontId="0" fillId="2" borderId="44" xfId="0" applyFill="1" applyBorder="1" applyAlignment="1">
      <alignment horizontal="center"/>
    </xf>
    <xf numFmtId="1" fontId="0" fillId="2" borderId="63" xfId="0" applyNumberFormat="1" applyFill="1" applyBorder="1" applyAlignment="1">
      <alignment horizontal="center" vertical="center"/>
    </xf>
    <xf numFmtId="1" fontId="8" fillId="2" borderId="9" xfId="0" applyNumberFormat="1" applyFont="1" applyFill="1" applyBorder="1" applyAlignment="1">
      <alignment horizontal="center" vertical="center"/>
    </xf>
    <xf numFmtId="1" fontId="24" fillId="5" borderId="0" xfId="0" applyNumberFormat="1" applyFont="1" applyFill="1"/>
    <xf numFmtId="0" fontId="24" fillId="5" borderId="0" xfId="0" applyFont="1" applyFill="1" applyAlignment="1">
      <alignment horizontal="left" wrapText="1"/>
    </xf>
    <xf numFmtId="0" fontId="34" fillId="4" borderId="0" xfId="0" applyFont="1" applyFill="1" applyAlignment="1">
      <alignment vertical="top"/>
    </xf>
    <xf numFmtId="0" fontId="8" fillId="11" borderId="46" xfId="0" applyFont="1" applyFill="1" applyBorder="1"/>
    <xf numFmtId="0" fontId="63" fillId="5" borderId="0" xfId="3" applyFont="1" applyFill="1" applyAlignment="1"/>
    <xf numFmtId="0" fontId="65" fillId="4" borderId="0" xfId="0" applyFont="1" applyFill="1" applyAlignment="1">
      <alignment horizontal="center" vertical="center"/>
    </xf>
    <xf numFmtId="0" fontId="63" fillId="5" borderId="0" xfId="3" applyFont="1" applyFill="1" applyAlignment="1">
      <alignment vertical="center"/>
    </xf>
    <xf numFmtId="0" fontId="8" fillId="7" borderId="33" xfId="0" applyFont="1" applyFill="1" applyBorder="1" applyAlignment="1">
      <alignment wrapText="1"/>
    </xf>
    <xf numFmtId="0" fontId="8" fillId="4" borderId="0" xfId="0" applyFont="1" applyFill="1" applyAlignment="1">
      <alignment horizontal="left" indent="2"/>
    </xf>
    <xf numFmtId="0" fontId="27" fillId="4" borderId="0" xfId="0" applyFont="1" applyFill="1" applyAlignment="1">
      <alignment horizontal="left" vertical="center"/>
    </xf>
    <xf numFmtId="0" fontId="27" fillId="12" borderId="7" xfId="0" applyFont="1" applyFill="1" applyBorder="1" applyAlignment="1">
      <alignment horizontal="center"/>
    </xf>
    <xf numFmtId="0" fontId="27" fillId="12" borderId="9" xfId="0" applyFont="1" applyFill="1" applyBorder="1" applyAlignment="1">
      <alignment horizontal="center"/>
    </xf>
    <xf numFmtId="0" fontId="27" fillId="12" borderId="10" xfId="0" applyFont="1" applyFill="1" applyBorder="1" applyAlignment="1">
      <alignment horizontal="center"/>
    </xf>
    <xf numFmtId="0" fontId="27" fillId="12" borderId="14" xfId="0" applyFont="1" applyFill="1" applyBorder="1" applyAlignment="1">
      <alignment horizontal="center"/>
    </xf>
    <xf numFmtId="0" fontId="27" fillId="12" borderId="59" xfId="0" applyFont="1" applyFill="1" applyBorder="1" applyAlignment="1">
      <alignment horizontal="center"/>
    </xf>
    <xf numFmtId="0" fontId="8" fillId="0" borderId="14" xfId="0" applyFont="1" applyBorder="1" applyAlignment="1">
      <alignment horizontal="center" vertical="center"/>
    </xf>
    <xf numFmtId="0" fontId="27" fillId="12" borderId="15" xfId="0" applyFont="1" applyFill="1" applyBorder="1" applyAlignment="1">
      <alignment horizontal="center"/>
    </xf>
    <xf numFmtId="0" fontId="8" fillId="0" borderId="48" xfId="0" applyFont="1" applyBorder="1" applyAlignment="1">
      <alignment horizontal="center" vertical="center"/>
    </xf>
    <xf numFmtId="0" fontId="27" fillId="12" borderId="12" xfId="0" applyFont="1" applyFill="1" applyBorder="1" applyAlignment="1">
      <alignment horizontal="center"/>
    </xf>
    <xf numFmtId="0" fontId="8" fillId="5" borderId="1" xfId="0" applyFont="1" applyFill="1" applyBorder="1" applyAlignment="1">
      <alignment horizontal="center" vertical="center"/>
    </xf>
    <xf numFmtId="0" fontId="8" fillId="0" borderId="44" xfId="0" applyFont="1" applyBorder="1" applyAlignment="1">
      <alignment horizontal="center" vertical="center"/>
    </xf>
    <xf numFmtId="0" fontId="8" fillId="5" borderId="0" xfId="0" applyFont="1" applyFill="1"/>
    <xf numFmtId="0" fontId="8" fillId="12" borderId="66" xfId="0" applyFont="1" applyFill="1" applyBorder="1"/>
    <xf numFmtId="0" fontId="8" fillId="12" borderId="24" xfId="0" applyFont="1" applyFill="1" applyBorder="1"/>
    <xf numFmtId="0" fontId="8" fillId="12" borderId="24" xfId="0" applyFont="1" applyFill="1" applyBorder="1" applyAlignment="1">
      <alignment vertical="center" wrapText="1"/>
    </xf>
    <xf numFmtId="0" fontId="8" fillId="12" borderId="23" xfId="0" applyFont="1" applyFill="1" applyBorder="1" applyAlignment="1">
      <alignment vertical="center" wrapText="1"/>
    </xf>
    <xf numFmtId="0" fontId="8" fillId="12" borderId="34" xfId="0" applyFont="1" applyFill="1" applyBorder="1" applyAlignment="1">
      <alignment vertical="center" wrapText="1"/>
    </xf>
    <xf numFmtId="0" fontId="8" fillId="12" borderId="52" xfId="0" applyFont="1" applyFill="1" applyBorder="1" applyAlignment="1">
      <alignment vertical="center" wrapText="1"/>
    </xf>
    <xf numFmtId="0" fontId="8" fillId="12" borderId="29" xfId="0" applyFont="1" applyFill="1" applyBorder="1" applyAlignment="1">
      <alignment vertical="center" wrapText="1"/>
    </xf>
    <xf numFmtId="0" fontId="8" fillId="12" borderId="18" xfId="0" applyFont="1" applyFill="1" applyBorder="1" applyAlignment="1">
      <alignment horizontal="right" vertical="center" wrapText="1"/>
    </xf>
    <xf numFmtId="0" fontId="27" fillId="12" borderId="65" xfId="0" applyFont="1" applyFill="1" applyBorder="1" applyAlignment="1">
      <alignment horizontal="center"/>
    </xf>
    <xf numFmtId="0" fontId="8" fillId="12" borderId="66" xfId="0" applyFont="1" applyFill="1" applyBorder="1" applyAlignment="1">
      <alignment vertical="center" wrapText="1"/>
    </xf>
    <xf numFmtId="0" fontId="8" fillId="12" borderId="24" xfId="0" applyFont="1" applyFill="1" applyBorder="1" applyAlignment="1">
      <alignment horizontal="center" vertical="center" wrapText="1"/>
    </xf>
    <xf numFmtId="0" fontId="8" fillId="12" borderId="39" xfId="0" applyFont="1" applyFill="1" applyBorder="1" applyAlignment="1">
      <alignment horizontal="left" vertical="center"/>
    </xf>
    <xf numFmtId="0" fontId="8" fillId="0" borderId="20" xfId="0" applyFont="1" applyBorder="1" applyAlignment="1">
      <alignment horizontal="center" vertical="center"/>
    </xf>
    <xf numFmtId="0" fontId="8" fillId="12" borderId="18" xfId="0" applyFont="1" applyFill="1" applyBorder="1" applyAlignment="1">
      <alignment vertical="center" wrapText="1"/>
    </xf>
    <xf numFmtId="0" fontId="8" fillId="12" borderId="39" xfId="0" applyFont="1" applyFill="1" applyBorder="1" applyAlignment="1">
      <alignmen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12" borderId="24"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6" xfId="0" applyFont="1" applyBorder="1" applyAlignment="1">
      <alignment horizontal="center" vertical="center"/>
    </xf>
    <xf numFmtId="0" fontId="8" fillId="12" borderId="0" xfId="0" applyFont="1" applyFill="1"/>
    <xf numFmtId="0" fontId="27" fillId="12" borderId="16" xfId="0" applyFont="1" applyFill="1" applyBorder="1" applyAlignment="1">
      <alignment horizontal="center"/>
    </xf>
    <xf numFmtId="0" fontId="8" fillId="12" borderId="28" xfId="0" applyFont="1" applyFill="1" applyBorder="1" applyAlignment="1">
      <alignment vertical="center" wrapText="1"/>
    </xf>
    <xf numFmtId="0" fontId="8" fillId="0" borderId="53" xfId="0" applyFont="1" applyBorder="1" applyAlignment="1">
      <alignment horizontal="center" vertical="center"/>
    </xf>
    <xf numFmtId="0" fontId="8" fillId="12" borderId="52" xfId="0" applyFont="1" applyFill="1" applyBorder="1" applyAlignment="1">
      <alignment horizontal="left" vertical="center" wrapText="1"/>
    </xf>
    <xf numFmtId="0" fontId="8" fillId="7" borderId="43" xfId="0" applyFont="1" applyFill="1" applyBorder="1"/>
    <xf numFmtId="0" fontId="8" fillId="7" borderId="46" xfId="0" applyFont="1" applyFill="1" applyBorder="1" applyAlignment="1">
      <alignment vertical="center"/>
    </xf>
    <xf numFmtId="0" fontId="8" fillId="7" borderId="46" xfId="0" applyFont="1" applyFill="1" applyBorder="1" applyAlignment="1">
      <alignment vertical="top" wrapText="1"/>
    </xf>
    <xf numFmtId="0" fontId="8" fillId="7" borderId="43" xfId="0" applyFont="1" applyFill="1" applyBorder="1" applyAlignment="1">
      <alignment wrapText="1"/>
    </xf>
    <xf numFmtId="0" fontId="8" fillId="7" borderId="34" xfId="0" applyFont="1" applyFill="1" applyBorder="1" applyAlignment="1">
      <alignment wrapText="1"/>
    </xf>
    <xf numFmtId="0" fontId="8" fillId="7" borderId="33" xfId="0" applyFont="1" applyFill="1" applyBorder="1"/>
    <xf numFmtId="0" fontId="8" fillId="7" borderId="46" xfId="0" applyFont="1" applyFill="1" applyBorder="1"/>
    <xf numFmtId="0" fontId="8" fillId="7" borderId="3" xfId="0" applyFont="1" applyFill="1" applyBorder="1" applyAlignment="1">
      <alignment vertical="top" wrapText="1"/>
    </xf>
    <xf numFmtId="0" fontId="8" fillId="2" borderId="0" xfId="0" applyFont="1" applyFill="1"/>
    <xf numFmtId="0" fontId="8" fillId="4" borderId="0" xfId="0" applyFont="1" applyFill="1"/>
    <xf numFmtId="0" fontId="8" fillId="4" borderId="0" xfId="0" applyFont="1" applyFill="1" applyAlignment="1">
      <alignment vertical="center"/>
    </xf>
    <xf numFmtId="0" fontId="0" fillId="15" borderId="0" xfId="0" applyFill="1"/>
    <xf numFmtId="0" fontId="17" fillId="15" borderId="0" xfId="0" applyFont="1" applyFill="1"/>
    <xf numFmtId="0" fontId="28" fillId="15" borderId="0" xfId="0" applyFont="1" applyFill="1" applyAlignment="1">
      <alignment vertical="top"/>
    </xf>
    <xf numFmtId="0" fontId="16" fillId="15" borderId="0" xfId="0" applyFont="1" applyFill="1" applyAlignment="1">
      <alignment vertical="top"/>
    </xf>
    <xf numFmtId="0" fontId="71" fillId="5" borderId="0" xfId="0" applyFont="1" applyFill="1" applyAlignment="1">
      <alignment vertical="center"/>
    </xf>
    <xf numFmtId="0" fontId="45" fillId="4" borderId="0" xfId="0" applyFont="1" applyFill="1" applyAlignment="1">
      <alignment horizontal="left" vertical="center" wrapText="1"/>
    </xf>
    <xf numFmtId="0" fontId="44" fillId="4" borderId="0" xfId="0" applyFont="1" applyFill="1" applyAlignment="1">
      <alignment horizontal="left" vertical="center" wrapText="1"/>
    </xf>
    <xf numFmtId="0" fontId="8" fillId="4" borderId="64" xfId="0" applyFont="1" applyFill="1" applyBorder="1" applyAlignment="1">
      <alignment horizontal="left" vertical="center" wrapText="1"/>
    </xf>
    <xf numFmtId="0" fontId="0" fillId="4" borderId="64" xfId="0" applyFill="1" applyBorder="1" applyAlignment="1">
      <alignment horizontal="left" vertical="center"/>
    </xf>
    <xf numFmtId="0" fontId="0" fillId="4" borderId="13" xfId="0" applyFill="1" applyBorder="1" applyAlignment="1">
      <alignment horizontal="left" vertical="center"/>
    </xf>
    <xf numFmtId="0" fontId="57" fillId="4" borderId="25" xfId="0" applyFont="1" applyFill="1" applyBorder="1" applyAlignment="1">
      <alignment horizontal="center" vertical="center" wrapText="1"/>
    </xf>
    <xf numFmtId="0" fontId="57" fillId="4" borderId="71" xfId="0" applyFont="1" applyFill="1" applyBorder="1" applyAlignment="1">
      <alignment horizontal="center" vertical="center" wrapText="1"/>
    </xf>
    <xf numFmtId="0" fontId="0" fillId="4" borderId="71" xfId="0" applyFill="1" applyBorder="1" applyAlignment="1">
      <alignment horizontal="left" wrapText="1"/>
    </xf>
    <xf numFmtId="0" fontId="0" fillId="4" borderId="71" xfId="0" applyFill="1" applyBorder="1" applyAlignment="1">
      <alignment horizontal="left"/>
    </xf>
    <xf numFmtId="0" fontId="0" fillId="4" borderId="19" xfId="0" applyFill="1" applyBorder="1" applyAlignment="1">
      <alignment horizontal="left"/>
    </xf>
    <xf numFmtId="0" fontId="0" fillId="4" borderId="19" xfId="0" applyFill="1" applyBorder="1" applyAlignment="1">
      <alignment horizontal="left" wrapText="1"/>
    </xf>
    <xf numFmtId="0" fontId="57" fillId="4" borderId="25" xfId="0" applyFont="1" applyFill="1" applyBorder="1" applyAlignment="1">
      <alignment horizontal="center" vertical="center"/>
    </xf>
    <xf numFmtId="0" fontId="57" fillId="4" borderId="71" xfId="0" applyFont="1" applyFill="1" applyBorder="1" applyAlignment="1">
      <alignment horizontal="center" vertical="center"/>
    </xf>
    <xf numFmtId="0" fontId="57" fillId="4" borderId="18" xfId="0" applyFont="1" applyFill="1" applyBorder="1" applyAlignment="1">
      <alignment horizontal="center" vertical="center"/>
    </xf>
    <xf numFmtId="0" fontId="57" fillId="4" borderId="0" xfId="0" applyFont="1" applyFill="1" applyAlignment="1">
      <alignment horizontal="center" vertical="center"/>
    </xf>
    <xf numFmtId="0" fontId="57" fillId="4" borderId="12" xfId="0" applyFont="1" applyFill="1" applyBorder="1" applyAlignment="1">
      <alignment horizontal="center" vertical="center"/>
    </xf>
    <xf numFmtId="0" fontId="57" fillId="4" borderId="64" xfId="0" applyFont="1" applyFill="1" applyBorder="1" applyAlignment="1">
      <alignment horizontal="center" vertical="center"/>
    </xf>
    <xf numFmtId="0" fontId="31" fillId="4" borderId="0" xfId="3" applyFill="1" applyBorder="1" applyAlignment="1">
      <alignment horizontal="left" vertical="top" wrapText="1"/>
    </xf>
    <xf numFmtId="0" fontId="31" fillId="4" borderId="39" xfId="3" applyFill="1" applyBorder="1" applyAlignment="1">
      <alignment horizontal="left" vertical="top" wrapText="1"/>
    </xf>
    <xf numFmtId="0" fontId="0" fillId="4" borderId="71" xfId="0" applyFill="1" applyBorder="1" applyAlignment="1">
      <alignment horizontal="left" vertical="center" wrapText="1"/>
    </xf>
    <xf numFmtId="0" fontId="0" fillId="4" borderId="71" xfId="0" applyFill="1" applyBorder="1" applyAlignment="1">
      <alignment horizontal="left" vertical="center"/>
    </xf>
    <xf numFmtId="0" fontId="0" fillId="4" borderId="19" xfId="0" applyFill="1" applyBorder="1" applyAlignment="1">
      <alignment horizontal="left" vertical="center"/>
    </xf>
    <xf numFmtId="0" fontId="0" fillId="4" borderId="64" xfId="0" applyFill="1" applyBorder="1" applyAlignment="1">
      <alignment horizontal="left" vertical="center" wrapText="1"/>
    </xf>
    <xf numFmtId="0" fontId="0" fillId="4" borderId="13" xfId="0" applyFill="1" applyBorder="1" applyAlignment="1">
      <alignment horizontal="left" vertical="center" wrapText="1"/>
    </xf>
    <xf numFmtId="0" fontId="57" fillId="4" borderId="18" xfId="0" applyFont="1" applyFill="1" applyBorder="1" applyAlignment="1">
      <alignment horizontal="center" vertical="center" wrapText="1"/>
    </xf>
    <xf numFmtId="0" fontId="57" fillId="4" borderId="0" xfId="0" applyFont="1" applyFill="1" applyAlignment="1">
      <alignment horizontal="center" vertical="center" wrapText="1"/>
    </xf>
    <xf numFmtId="0" fontId="57" fillId="4" borderId="12" xfId="0" applyFont="1" applyFill="1" applyBorder="1" applyAlignment="1">
      <alignment horizontal="center" vertical="center" wrapText="1"/>
    </xf>
    <xf numFmtId="0" fontId="57" fillId="4" borderId="64" xfId="0" applyFont="1" applyFill="1" applyBorder="1" applyAlignment="1">
      <alignment horizontal="center" vertical="center" wrapText="1"/>
    </xf>
    <xf numFmtId="0" fontId="0" fillId="4" borderId="0" xfId="0" applyFill="1" applyAlignment="1">
      <alignment horizontal="left"/>
    </xf>
    <xf numFmtId="0" fontId="43" fillId="4" borderId="0" xfId="0" applyFont="1" applyFill="1" applyAlignment="1">
      <alignment horizontal="center" vertical="top" wrapText="1"/>
    </xf>
    <xf numFmtId="0" fontId="43" fillId="4" borderId="0" xfId="0" applyFont="1" applyFill="1" applyAlignment="1">
      <alignment horizontal="center" vertical="top"/>
    </xf>
    <xf numFmtId="0" fontId="46" fillId="4" borderId="0" xfId="0" applyFont="1" applyFill="1" applyAlignment="1">
      <alignment horizontal="left" vertical="center"/>
    </xf>
    <xf numFmtId="0" fontId="70" fillId="4" borderId="0" xfId="3" applyFont="1" applyFill="1" applyAlignment="1">
      <alignment horizontal="left" vertical="center"/>
    </xf>
    <xf numFmtId="0" fontId="0" fillId="5" borderId="0" xfId="0" applyFill="1" applyAlignment="1">
      <alignment horizontal="left" vertical="top" wrapText="1"/>
    </xf>
    <xf numFmtId="0" fontId="26" fillId="14" borderId="0" xfId="0" applyFont="1" applyFill="1" applyAlignment="1">
      <alignment horizontal="center" wrapText="1"/>
    </xf>
    <xf numFmtId="0" fontId="37" fillId="4" borderId="0" xfId="0" applyFont="1" applyFill="1" applyAlignment="1">
      <alignment horizontal="right" vertical="center" wrapText="1"/>
    </xf>
    <xf numFmtId="9" fontId="26" fillId="14" borderId="0" xfId="2" applyFont="1" applyFill="1" applyAlignment="1">
      <alignment horizontal="center" vertical="center"/>
    </xf>
    <xf numFmtId="0" fontId="17" fillId="14" borderId="0" xfId="0" applyFont="1" applyFill="1" applyAlignment="1">
      <alignment horizontal="center" vertical="center"/>
    </xf>
    <xf numFmtId="0" fontId="0" fillId="11" borderId="0" xfId="0" applyFill="1" applyAlignment="1">
      <alignment horizontal="center"/>
    </xf>
    <xf numFmtId="0" fontId="0" fillId="10" borderId="0" xfId="0" applyFill="1" applyAlignment="1">
      <alignment horizontal="center"/>
    </xf>
    <xf numFmtId="0" fontId="36" fillId="2" borderId="0" xfId="0" applyFont="1" applyFill="1" applyAlignment="1">
      <alignment horizontal="center"/>
    </xf>
    <xf numFmtId="0" fontId="0" fillId="6"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15" fillId="15" borderId="0" xfId="0" applyFont="1" applyFill="1" applyAlignment="1">
      <alignment horizontal="center" vertical="center"/>
    </xf>
    <xf numFmtId="0" fontId="28" fillId="2" borderId="0" xfId="0" applyFont="1" applyFill="1" applyAlignment="1">
      <alignment horizontal="center" vertical="top"/>
    </xf>
    <xf numFmtId="0" fontId="15" fillId="15" borderId="0" xfId="0" applyFont="1" applyFill="1" applyAlignment="1">
      <alignment horizontal="center"/>
    </xf>
    <xf numFmtId="0" fontId="36" fillId="4" borderId="0" xfId="0" applyFont="1" applyFill="1" applyAlignment="1">
      <alignment horizontal="center" vertical="center" wrapText="1"/>
    </xf>
    <xf numFmtId="0" fontId="0" fillId="5" borderId="0" xfId="0" applyFill="1" applyAlignment="1">
      <alignment horizontal="center"/>
    </xf>
    <xf numFmtId="0" fontId="72" fillId="3" borderId="0" xfId="0" applyFont="1" applyFill="1" applyAlignment="1">
      <alignment horizontal="left" vertical="center" wrapText="1"/>
    </xf>
    <xf numFmtId="0" fontId="72" fillId="3" borderId="55" xfId="0" applyFont="1" applyFill="1" applyBorder="1" applyAlignment="1">
      <alignment horizontal="left" vertical="center" wrapText="1"/>
    </xf>
    <xf numFmtId="0" fontId="24" fillId="5" borderId="0" xfId="0" applyFont="1" applyFill="1" applyAlignment="1">
      <alignment horizontal="left" wrapText="1"/>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8" fillId="12" borderId="50" xfId="0" applyFont="1" applyFill="1" applyBorder="1" applyAlignment="1">
      <alignment horizontal="left" vertical="center" wrapText="1"/>
    </xf>
    <xf numFmtId="0" fontId="8" fillId="12" borderId="58" xfId="0" applyFont="1" applyFill="1" applyBorder="1" applyAlignment="1">
      <alignment horizontal="left" vertical="center" wrapText="1"/>
    </xf>
    <xf numFmtId="0" fontId="8" fillId="12" borderId="43" xfId="0" applyFont="1" applyFill="1" applyBorder="1" applyAlignment="1">
      <alignment horizontal="left" vertical="center" wrapText="1"/>
    </xf>
    <xf numFmtId="0" fontId="8" fillId="12" borderId="50" xfId="0" applyFont="1" applyFill="1" applyBorder="1" applyAlignment="1">
      <alignment horizontal="left" vertical="top" wrapText="1"/>
    </xf>
    <xf numFmtId="0" fontId="8" fillId="12" borderId="58" xfId="0" applyFont="1" applyFill="1" applyBorder="1" applyAlignment="1">
      <alignment horizontal="left" vertical="top" wrapText="1"/>
    </xf>
    <xf numFmtId="0" fontId="8" fillId="12" borderId="43" xfId="0" applyFont="1" applyFill="1" applyBorder="1" applyAlignment="1">
      <alignment horizontal="left" vertical="top" wrapText="1"/>
    </xf>
    <xf numFmtId="0" fontId="72" fillId="3" borderId="0" xfId="0" applyFont="1" applyFill="1" applyAlignment="1">
      <alignment horizontal="left" vertical="center"/>
    </xf>
    <xf numFmtId="0" fontId="72" fillId="3" borderId="55" xfId="0" applyFont="1" applyFill="1" applyBorder="1" applyAlignment="1">
      <alignment horizontal="left" vertical="center"/>
    </xf>
    <xf numFmtId="0" fontId="27" fillId="12" borderId="54" xfId="0" applyFont="1" applyFill="1" applyBorder="1" applyAlignment="1">
      <alignment horizontal="center"/>
    </xf>
    <xf numFmtId="0" fontId="27" fillId="12" borderId="48" xfId="0" applyFont="1" applyFill="1" applyBorder="1" applyAlignment="1">
      <alignment horizontal="center"/>
    </xf>
    <xf numFmtId="0" fontId="8" fillId="0" borderId="21" xfId="0" applyFont="1" applyBorder="1" applyAlignment="1">
      <alignment horizontal="center" vertical="center"/>
    </xf>
    <xf numFmtId="0" fontId="8" fillId="0" borderId="48" xfId="0" applyFont="1" applyBorder="1" applyAlignment="1">
      <alignment horizontal="center" vertical="center"/>
    </xf>
    <xf numFmtId="0" fontId="27" fillId="12" borderId="2" xfId="0" applyFont="1" applyFill="1" applyBorder="1" applyAlignment="1">
      <alignment horizontal="center"/>
    </xf>
    <xf numFmtId="0" fontId="27" fillId="12" borderId="4" xfId="0" applyFont="1" applyFill="1" applyBorder="1" applyAlignment="1">
      <alignment horizontal="center"/>
    </xf>
    <xf numFmtId="0" fontId="27" fillId="12" borderId="5" xfId="0" applyFont="1" applyFill="1" applyBorder="1" applyAlignment="1">
      <alignment horizontal="center"/>
    </xf>
    <xf numFmtId="0" fontId="27" fillId="12" borderId="30" xfId="0" applyFont="1" applyFill="1" applyBorder="1" applyAlignment="1">
      <alignment horizontal="center"/>
    </xf>
    <xf numFmtId="0" fontId="27" fillId="12" borderId="68" xfId="0" applyFont="1" applyFill="1" applyBorder="1" applyAlignment="1">
      <alignment horizontal="center"/>
    </xf>
    <xf numFmtId="0" fontId="27" fillId="12" borderId="69" xfId="0" applyFont="1" applyFill="1" applyBorder="1" applyAlignment="1">
      <alignment horizontal="center"/>
    </xf>
    <xf numFmtId="0" fontId="8" fillId="12" borderId="4" xfId="0" applyFont="1" applyFill="1" applyBorder="1" applyAlignment="1">
      <alignment horizontal="center" vertical="center"/>
    </xf>
    <xf numFmtId="0" fontId="8" fillId="12" borderId="3" xfId="0" applyFont="1" applyFill="1" applyBorder="1" applyAlignment="1">
      <alignment horizontal="center" vertical="center"/>
    </xf>
    <xf numFmtId="0" fontId="8" fillId="12" borderId="55" xfId="0" applyFont="1" applyFill="1" applyBorder="1" applyAlignment="1">
      <alignment horizontal="center" vertical="center"/>
    </xf>
    <xf numFmtId="0" fontId="8" fillId="12" borderId="8" xfId="0" applyFont="1" applyFill="1" applyBorder="1" applyAlignment="1">
      <alignment horizontal="center" vertical="center"/>
    </xf>
    <xf numFmtId="0" fontId="8" fillId="0" borderId="16" xfId="0" applyFont="1" applyBorder="1" applyAlignment="1">
      <alignment horizontal="center" vertical="center"/>
    </xf>
    <xf numFmtId="0" fontId="8" fillId="12" borderId="25" xfId="0" applyFont="1" applyFill="1" applyBorder="1" applyAlignment="1">
      <alignment horizontal="right" vertical="center" wrapText="1"/>
    </xf>
    <xf numFmtId="0" fontId="8" fillId="12" borderId="12" xfId="0" applyFont="1" applyFill="1" applyBorder="1" applyAlignment="1">
      <alignment horizontal="right" vertical="center" wrapText="1"/>
    </xf>
    <xf numFmtId="0" fontId="8" fillId="12" borderId="19" xfId="0" applyFont="1" applyFill="1" applyBorder="1" applyAlignment="1">
      <alignment horizontal="left" vertical="center" wrapText="1"/>
    </xf>
    <xf numFmtId="0" fontId="8" fillId="12" borderId="13" xfId="0" applyFont="1" applyFill="1" applyBorder="1" applyAlignment="1">
      <alignment horizontal="left" vertical="center" wrapText="1"/>
    </xf>
    <xf numFmtId="0" fontId="8" fillId="0" borderId="51" xfId="0" applyFont="1" applyBorder="1" applyAlignment="1">
      <alignment horizontal="center" vertical="center"/>
    </xf>
    <xf numFmtId="0" fontId="8" fillId="0" borderId="14" xfId="0" applyFont="1" applyBorder="1" applyAlignment="1">
      <alignment horizontal="center" vertical="center"/>
    </xf>
    <xf numFmtId="0" fontId="6" fillId="4" borderId="0" xfId="0" applyFont="1" applyFill="1" applyAlignment="1">
      <alignment horizontal="right"/>
    </xf>
    <xf numFmtId="0" fontId="62" fillId="12" borderId="1" xfId="0" applyFont="1" applyFill="1" applyBorder="1" applyAlignment="1">
      <alignment horizontal="center" vertical="center"/>
    </xf>
    <xf numFmtId="0" fontId="62" fillId="12" borderId="6" xfId="0" applyFont="1" applyFill="1" applyBorder="1" applyAlignment="1">
      <alignment horizontal="center" vertical="center"/>
    </xf>
    <xf numFmtId="0" fontId="27" fillId="12" borderId="3" xfId="0" applyFont="1" applyFill="1" applyBorder="1" applyAlignment="1">
      <alignment horizontal="center"/>
    </xf>
    <xf numFmtId="0" fontId="27" fillId="12" borderId="12" xfId="0" applyFont="1" applyFill="1" applyBorder="1" applyAlignment="1">
      <alignment horizontal="center"/>
    </xf>
    <xf numFmtId="0" fontId="27" fillId="12" borderId="13" xfId="0" applyFont="1" applyFill="1" applyBorder="1" applyAlignment="1">
      <alignment horizontal="center"/>
    </xf>
    <xf numFmtId="0" fontId="27" fillId="12" borderId="3" xfId="0" applyFont="1" applyFill="1" applyBorder="1" applyAlignment="1">
      <alignment horizontal="left"/>
    </xf>
    <xf numFmtId="0" fontId="27" fillId="12" borderId="13" xfId="0" applyFont="1" applyFill="1" applyBorder="1" applyAlignment="1">
      <alignment horizontal="left"/>
    </xf>
    <xf numFmtId="0" fontId="27" fillId="12" borderId="62" xfId="0" applyFont="1" applyFill="1" applyBorder="1" applyAlignment="1">
      <alignment horizontal="left"/>
    </xf>
    <xf numFmtId="0" fontId="27" fillId="12" borderId="43" xfId="0" applyFont="1" applyFill="1" applyBorder="1" applyAlignment="1">
      <alignment horizontal="left"/>
    </xf>
    <xf numFmtId="0" fontId="37" fillId="4" borderId="0" xfId="0" applyFont="1" applyFill="1" applyAlignment="1">
      <alignment horizontal="center" vertical="center" wrapText="1"/>
    </xf>
    <xf numFmtId="0" fontId="8" fillId="12" borderId="47" xfId="0" applyFont="1" applyFill="1" applyBorder="1" applyAlignment="1">
      <alignment horizontal="left" vertical="top" wrapText="1"/>
    </xf>
    <xf numFmtId="0" fontId="8" fillId="12" borderId="25" xfId="0" applyFont="1" applyFill="1" applyBorder="1" applyAlignment="1">
      <alignment horizontal="right" vertical="center"/>
    </xf>
    <xf numFmtId="0" fontId="8" fillId="12" borderId="7" xfId="0" applyFont="1" applyFill="1" applyBorder="1" applyAlignment="1">
      <alignment horizontal="right" vertical="center"/>
    </xf>
    <xf numFmtId="0" fontId="8" fillId="12" borderId="19" xfId="0" applyFont="1" applyFill="1" applyBorder="1" applyAlignment="1">
      <alignment horizontal="left" vertical="center"/>
    </xf>
    <xf numFmtId="0" fontId="8" fillId="12" borderId="8" xfId="0" applyFont="1" applyFill="1" applyBorder="1" applyAlignment="1">
      <alignment horizontal="left" vertical="center"/>
    </xf>
    <xf numFmtId="9" fontId="39" fillId="4" borderId="0" xfId="2" applyFont="1" applyFill="1" applyAlignment="1">
      <alignment horizontal="center"/>
    </xf>
    <xf numFmtId="0" fontId="37" fillId="4" borderId="0" xfId="0" applyFont="1" applyFill="1" applyAlignment="1">
      <alignment horizontal="center" vertical="top"/>
    </xf>
    <xf numFmtId="0" fontId="34" fillId="4" borderId="0" xfId="0" applyFont="1" applyFill="1" applyAlignment="1">
      <alignment horizontal="right" vertical="top"/>
    </xf>
    <xf numFmtId="0" fontId="27" fillId="12" borderId="62" xfId="0" applyFont="1" applyFill="1" applyBorder="1" applyAlignment="1">
      <alignment horizontal="left" vertical="top" wrapText="1"/>
    </xf>
    <xf numFmtId="0" fontId="27" fillId="12" borderId="47" xfId="0" applyFont="1" applyFill="1" applyBorder="1" applyAlignment="1">
      <alignment horizontal="left" vertical="top" wrapText="1"/>
    </xf>
    <xf numFmtId="0" fontId="27" fillId="12" borderId="7" xfId="0" applyFont="1" applyFill="1" applyBorder="1" applyAlignment="1">
      <alignment horizontal="center"/>
    </xf>
    <xf numFmtId="0" fontId="27" fillId="12" borderId="8" xfId="0" applyFont="1" applyFill="1" applyBorder="1" applyAlignment="1">
      <alignment horizontal="center"/>
    </xf>
    <xf numFmtId="0" fontId="0" fillId="12" borderId="47" xfId="0" applyFill="1" applyBorder="1" applyAlignment="1">
      <alignment horizontal="left" vertical="top" wrapText="1"/>
    </xf>
    <xf numFmtId="0" fontId="8" fillId="12" borderId="62" xfId="0" applyFont="1" applyFill="1" applyBorder="1" applyAlignment="1">
      <alignment horizontal="left" vertical="top" wrapText="1"/>
    </xf>
    <xf numFmtId="0" fontId="8" fillId="12" borderId="2" xfId="0" applyFont="1" applyFill="1" applyBorder="1" applyAlignment="1">
      <alignment horizontal="right" vertical="center"/>
    </xf>
    <xf numFmtId="0" fontId="8" fillId="12" borderId="12" xfId="0" applyFont="1" applyFill="1" applyBorder="1" applyAlignment="1">
      <alignment horizontal="right" vertical="center"/>
    </xf>
    <xf numFmtId="0" fontId="8" fillId="12" borderId="3" xfId="0" applyFont="1" applyFill="1" applyBorder="1" applyAlignment="1">
      <alignment horizontal="left" vertical="center"/>
    </xf>
    <xf numFmtId="0" fontId="8" fillId="12" borderId="13" xfId="0" applyFont="1" applyFill="1" applyBorder="1" applyAlignment="1">
      <alignment horizontal="left" vertical="center"/>
    </xf>
    <xf numFmtId="0" fontId="8" fillId="0" borderId="54" xfId="0" applyFont="1" applyBorder="1" applyAlignment="1">
      <alignment horizontal="center" vertical="center"/>
    </xf>
    <xf numFmtId="0" fontId="6" fillId="4" borderId="0" xfId="0" applyFont="1" applyFill="1" applyAlignment="1">
      <alignment horizontal="center"/>
    </xf>
    <xf numFmtId="0" fontId="0" fillId="12" borderId="25" xfId="0" applyFill="1" applyBorder="1" applyAlignment="1">
      <alignment horizontal="right" vertical="center" wrapText="1"/>
    </xf>
    <xf numFmtId="0" fontId="0" fillId="12" borderId="18" xfId="0" applyFill="1" applyBorder="1" applyAlignment="1">
      <alignment horizontal="right" vertical="center" wrapText="1"/>
    </xf>
    <xf numFmtId="0" fontId="0" fillId="12" borderId="12" xfId="0" applyFill="1" applyBorder="1" applyAlignment="1">
      <alignment horizontal="right" vertical="center" wrapText="1"/>
    </xf>
    <xf numFmtId="0" fontId="0" fillId="12" borderId="19" xfId="0" applyFill="1" applyBorder="1" applyAlignment="1">
      <alignment horizontal="left" vertical="center" wrapText="1"/>
    </xf>
    <xf numFmtId="0" fontId="0" fillId="12" borderId="39" xfId="0" applyFill="1" applyBorder="1" applyAlignment="1">
      <alignment horizontal="left" vertical="center" wrapText="1"/>
    </xf>
    <xf numFmtId="0" fontId="0" fillId="12" borderId="13" xfId="0" applyFill="1" applyBorder="1" applyAlignment="1">
      <alignment horizontal="left" vertical="center" wrapText="1"/>
    </xf>
    <xf numFmtId="0" fontId="27" fillId="12" borderId="62" xfId="0" applyFont="1" applyFill="1" applyBorder="1" applyAlignment="1">
      <alignment horizontal="left" wrapText="1"/>
    </xf>
    <xf numFmtId="0" fontId="27" fillId="12" borderId="47" xfId="0" applyFont="1" applyFill="1" applyBorder="1" applyAlignment="1">
      <alignment horizontal="left" wrapText="1"/>
    </xf>
    <xf numFmtId="0" fontId="27" fillId="12" borderId="2" xfId="0" applyFont="1" applyFill="1" applyBorder="1" applyAlignment="1">
      <alignment horizontal="center" wrapText="1"/>
    </xf>
    <xf numFmtId="0" fontId="27" fillId="12" borderId="3" xfId="0" applyFont="1" applyFill="1" applyBorder="1" applyAlignment="1">
      <alignment horizontal="center" wrapText="1"/>
    </xf>
    <xf numFmtId="0" fontId="27" fillId="12" borderId="7" xfId="0" applyFont="1" applyFill="1" applyBorder="1" applyAlignment="1">
      <alignment horizontal="center" wrapText="1"/>
    </xf>
    <xf numFmtId="0" fontId="27" fillId="12" borderId="8" xfId="0" applyFont="1" applyFill="1" applyBorder="1" applyAlignment="1">
      <alignment horizontal="center" wrapText="1"/>
    </xf>
    <xf numFmtId="0" fontId="8" fillId="0" borderId="40" xfId="0" applyFont="1" applyBorder="1" applyAlignment="1">
      <alignment horizontal="center" vertical="center"/>
    </xf>
    <xf numFmtId="0" fontId="0" fillId="12" borderId="43" xfId="0" applyFill="1" applyBorder="1" applyAlignment="1">
      <alignment horizontal="left" vertical="center" wrapText="1"/>
    </xf>
    <xf numFmtId="0" fontId="8" fillId="12" borderId="62" xfId="0" applyFont="1" applyFill="1" applyBorder="1" applyAlignment="1">
      <alignment horizontal="left" vertical="center" wrapText="1"/>
    </xf>
    <xf numFmtId="0" fontId="8" fillId="12" borderId="2" xfId="0" applyFont="1" applyFill="1" applyBorder="1" applyAlignment="1">
      <alignment horizontal="right" vertical="center" wrapText="1"/>
    </xf>
    <xf numFmtId="0" fontId="8" fillId="12" borderId="18" xfId="0" applyFont="1" applyFill="1" applyBorder="1" applyAlignment="1">
      <alignment horizontal="right" vertical="center" wrapText="1"/>
    </xf>
    <xf numFmtId="0" fontId="8" fillId="12" borderId="3" xfId="0" applyFont="1" applyFill="1" applyBorder="1" applyAlignment="1">
      <alignment horizontal="left" vertical="center" wrapText="1"/>
    </xf>
    <xf numFmtId="0" fontId="8" fillId="12" borderId="39" xfId="0" applyFont="1" applyFill="1" applyBorder="1" applyAlignment="1">
      <alignment horizontal="left" vertical="center" wrapText="1"/>
    </xf>
    <xf numFmtId="0" fontId="67" fillId="12" borderId="43" xfId="0" applyFont="1" applyFill="1" applyBorder="1" applyAlignment="1">
      <alignment horizontal="left" vertical="center" wrapText="1"/>
    </xf>
    <xf numFmtId="0" fontId="0" fillId="12" borderId="0" xfId="0" applyFill="1" applyAlignment="1">
      <alignment horizontal="right" vertical="center"/>
    </xf>
    <xf numFmtId="0" fontId="0" fillId="12" borderId="64" xfId="0" applyFill="1" applyBorder="1" applyAlignment="1">
      <alignment horizontal="right" vertical="center"/>
    </xf>
    <xf numFmtId="0" fontId="0" fillId="12" borderId="19" xfId="0" applyFill="1" applyBorder="1" applyAlignment="1">
      <alignment horizontal="left" vertical="center"/>
    </xf>
    <xf numFmtId="0" fontId="0" fillId="12" borderId="13" xfId="0" applyFill="1" applyBorder="1" applyAlignment="1">
      <alignment horizontal="left" vertical="center"/>
    </xf>
    <xf numFmtId="0" fontId="0" fillId="0" borderId="61" xfId="0" applyBorder="1" applyAlignment="1">
      <alignment horizontal="center" vertical="center"/>
    </xf>
    <xf numFmtId="0" fontId="0" fillId="0" borderId="65" xfId="0" applyBorder="1" applyAlignment="1">
      <alignment horizontal="center" vertical="center"/>
    </xf>
    <xf numFmtId="0" fontId="0" fillId="12" borderId="25" xfId="0" applyFill="1" applyBorder="1" applyAlignment="1">
      <alignment horizontal="right" vertical="center"/>
    </xf>
    <xf numFmtId="0" fontId="0" fillId="12" borderId="12" xfId="0" applyFill="1" applyBorder="1" applyAlignment="1">
      <alignment horizontal="right" vertical="center"/>
    </xf>
    <xf numFmtId="0" fontId="0" fillId="12" borderId="2" xfId="0" applyFill="1" applyBorder="1" applyAlignment="1">
      <alignment horizontal="right" vertical="center" wrapText="1"/>
    </xf>
    <xf numFmtId="0" fontId="0" fillId="12" borderId="50" xfId="0" applyFill="1" applyBorder="1" applyAlignment="1">
      <alignment horizontal="left" vertical="center" wrapText="1"/>
    </xf>
    <xf numFmtId="0" fontId="0" fillId="12" borderId="58" xfId="0" applyFill="1" applyBorder="1" applyAlignment="1">
      <alignment horizontal="left" vertical="center" wrapText="1"/>
    </xf>
    <xf numFmtId="0" fontId="0" fillId="12" borderId="3" xfId="0" applyFill="1" applyBorder="1" applyAlignment="1">
      <alignment horizontal="left" vertical="center" wrapText="1"/>
    </xf>
    <xf numFmtId="0" fontId="0" fillId="0" borderId="54" xfId="0" applyBorder="1" applyAlignment="1">
      <alignment horizontal="center" vertical="center"/>
    </xf>
    <xf numFmtId="0" fontId="0" fillId="4" borderId="0" xfId="0" applyFill="1" applyAlignment="1">
      <alignment horizontal="left" vertical="top" wrapText="1"/>
    </xf>
    <xf numFmtId="0" fontId="29" fillId="5" borderId="0" xfId="0" applyFont="1" applyFill="1" applyAlignment="1">
      <alignment horizontal="left" vertical="top" wrapText="1"/>
    </xf>
    <xf numFmtId="0" fontId="0" fillId="12" borderId="18" xfId="0" applyFill="1" applyBorder="1" applyAlignment="1">
      <alignment horizontal="right" vertical="center"/>
    </xf>
    <xf numFmtId="0" fontId="0" fillId="12" borderId="39" xfId="0" applyFill="1" applyBorder="1" applyAlignment="1">
      <alignment horizontal="left" vertical="center"/>
    </xf>
    <xf numFmtId="0" fontId="0" fillId="4" borderId="0" xfId="0" applyFill="1" applyAlignment="1">
      <alignment horizontal="left" wrapText="1"/>
    </xf>
    <xf numFmtId="0" fontId="0" fillId="7" borderId="19" xfId="0" applyFill="1" applyBorder="1" applyAlignment="1">
      <alignment horizontal="left" vertical="center"/>
    </xf>
    <xf numFmtId="0" fontId="0" fillId="7" borderId="13" xfId="0" applyFill="1" applyBorder="1" applyAlignment="1">
      <alignment horizontal="left" vertical="center"/>
    </xf>
    <xf numFmtId="0" fontId="0" fillId="2" borderId="51" xfId="0" applyFill="1" applyBorder="1" applyAlignment="1">
      <alignment horizontal="center" vertical="center"/>
    </xf>
    <xf numFmtId="0" fontId="0" fillId="2" borderId="14" xfId="0" applyFill="1" applyBorder="1" applyAlignment="1">
      <alignment horizontal="center" vertical="center"/>
    </xf>
    <xf numFmtId="0" fontId="0" fillId="7" borderId="25" xfId="0" applyFill="1" applyBorder="1" applyAlignment="1">
      <alignment horizontal="right" vertical="center"/>
    </xf>
    <xf numFmtId="0" fontId="0" fillId="7" borderId="12" xfId="0" applyFill="1" applyBorder="1" applyAlignment="1">
      <alignment horizontal="right" vertical="center"/>
    </xf>
    <xf numFmtId="0" fontId="8" fillId="7" borderId="50" xfId="0" applyFont="1" applyFill="1" applyBorder="1" applyAlignment="1">
      <alignment horizontal="left" vertical="top" wrapText="1"/>
    </xf>
    <xf numFmtId="0" fontId="8" fillId="7" borderId="43" xfId="0" applyFont="1" applyFill="1" applyBorder="1" applyAlignment="1">
      <alignment horizontal="left" vertical="top" wrapText="1"/>
    </xf>
    <xf numFmtId="0" fontId="0" fillId="7" borderId="8" xfId="0" applyFill="1" applyBorder="1" applyAlignment="1">
      <alignment horizontal="left" vertical="center"/>
    </xf>
    <xf numFmtId="0" fontId="0" fillId="2" borderId="25" xfId="0" applyFill="1" applyBorder="1" applyAlignment="1">
      <alignment horizontal="center" vertical="center"/>
    </xf>
    <xf numFmtId="0" fontId="0" fillId="2" borderId="7"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24" fillId="5" borderId="4" xfId="0" applyFont="1" applyFill="1" applyBorder="1" applyAlignment="1">
      <alignment horizontal="right" vertical="top" wrapText="1"/>
    </xf>
    <xf numFmtId="0" fontId="0" fillId="7" borderId="50" xfId="0" applyFill="1" applyBorder="1" applyAlignment="1">
      <alignment horizontal="left" vertical="top" wrapText="1"/>
    </xf>
    <xf numFmtId="0" fontId="0" fillId="7" borderId="43" xfId="0" applyFill="1" applyBorder="1" applyAlignment="1">
      <alignment horizontal="left" vertical="top" wrapText="1"/>
    </xf>
    <xf numFmtId="0" fontId="0" fillId="7" borderId="7" xfId="0" applyFill="1" applyBorder="1" applyAlignment="1">
      <alignment horizontal="right" vertical="center"/>
    </xf>
    <xf numFmtId="0" fontId="49" fillId="5" borderId="0" xfId="3" applyFont="1" applyFill="1" applyAlignment="1">
      <alignment horizontal="center"/>
    </xf>
    <xf numFmtId="0" fontId="24" fillId="5" borderId="0" xfId="3" applyFont="1" applyFill="1" applyAlignment="1">
      <alignment horizontal="left" vertical="top" wrapText="1"/>
    </xf>
    <xf numFmtId="0" fontId="8" fillId="7" borderId="36" xfId="0" applyFont="1" applyFill="1" applyBorder="1" applyAlignment="1">
      <alignment horizontal="center" vertical="center"/>
    </xf>
    <xf numFmtId="0" fontId="8" fillId="7" borderId="37" xfId="0" applyFont="1" applyFill="1" applyBorder="1" applyAlignment="1">
      <alignment horizontal="center" vertical="center"/>
    </xf>
    <xf numFmtId="0" fontId="8" fillId="7" borderId="47" xfId="0" applyFont="1" applyFill="1" applyBorder="1" applyAlignment="1">
      <alignment horizontal="left" vertical="top" wrapText="1"/>
    </xf>
    <xf numFmtId="0" fontId="25" fillId="5" borderId="0" xfId="0" applyFont="1" applyFill="1" applyAlignment="1">
      <alignment horizontal="left"/>
    </xf>
    <xf numFmtId="0" fontId="36" fillId="4" borderId="0" xfId="0" applyFont="1" applyFill="1" applyAlignment="1">
      <alignment horizontal="center" vertical="center"/>
    </xf>
    <xf numFmtId="0" fontId="5" fillId="5" borderId="0" xfId="0" applyFont="1" applyFill="1" applyAlignment="1">
      <alignment vertical="top"/>
    </xf>
    <xf numFmtId="0" fontId="0" fillId="8" borderId="35" xfId="0" applyFill="1" applyBorder="1" applyAlignment="1">
      <alignment horizontal="center" vertical="top"/>
    </xf>
    <xf numFmtId="0" fontId="0" fillId="8" borderId="37" xfId="0" applyFill="1" applyBorder="1" applyAlignment="1">
      <alignment horizontal="center" vertical="top"/>
    </xf>
    <xf numFmtId="0" fontId="0" fillId="5" borderId="0" xfId="0" applyFill="1" applyAlignment="1">
      <alignment horizontal="left" vertical="center"/>
    </xf>
    <xf numFmtId="0" fontId="4" fillId="9" borderId="28" xfId="0" applyFont="1" applyFill="1" applyBorder="1" applyAlignment="1">
      <alignment horizontal="center" vertical="center"/>
    </xf>
    <xf numFmtId="0" fontId="4" fillId="9" borderId="29" xfId="0" applyFont="1" applyFill="1" applyBorder="1" applyAlignment="1">
      <alignment horizontal="center" vertical="center"/>
    </xf>
    <xf numFmtId="0" fontId="0" fillId="9" borderId="36" xfId="0" applyFill="1" applyBorder="1" applyAlignment="1">
      <alignment horizontal="center" vertical="center"/>
    </xf>
    <xf numFmtId="0" fontId="0" fillId="9" borderId="37" xfId="0" applyFill="1" applyBorder="1" applyAlignment="1">
      <alignment horizontal="center" vertical="center"/>
    </xf>
    <xf numFmtId="0" fontId="37" fillId="4" borderId="0" xfId="0" applyFont="1" applyFill="1" applyAlignment="1">
      <alignment horizontal="center" vertical="center"/>
    </xf>
    <xf numFmtId="0" fontId="0" fillId="10" borderId="1" xfId="0" applyFill="1" applyBorder="1" applyAlignment="1">
      <alignment horizontal="left" vertical="top" wrapText="1"/>
    </xf>
    <xf numFmtId="0" fontId="0" fillId="10" borderId="4" xfId="0" applyFill="1" applyBorder="1" applyAlignment="1">
      <alignment horizontal="left" vertical="top" wrapText="1"/>
    </xf>
    <xf numFmtId="0" fontId="0" fillId="10" borderId="3" xfId="0" applyFill="1" applyBorder="1" applyAlignment="1">
      <alignment horizontal="left" vertical="top" wrapText="1"/>
    </xf>
    <xf numFmtId="0" fontId="0" fillId="10" borderId="6" xfId="0" applyFill="1" applyBorder="1" applyAlignment="1">
      <alignment horizontal="left" vertical="top" wrapText="1"/>
    </xf>
    <xf numFmtId="0" fontId="0" fillId="10" borderId="55" xfId="0" applyFill="1" applyBorder="1" applyAlignment="1">
      <alignment horizontal="left" vertical="top" wrapText="1"/>
    </xf>
    <xf numFmtId="0" fontId="0" fillId="10" borderId="8" xfId="0" applyFill="1" applyBorder="1" applyAlignment="1">
      <alignment horizontal="left" vertical="top" wrapText="1"/>
    </xf>
    <xf numFmtId="0" fontId="0" fillId="2" borderId="54" xfId="0" applyFill="1" applyBorder="1" applyAlignment="1">
      <alignment horizontal="center" vertical="center"/>
    </xf>
    <xf numFmtId="0" fontId="0" fillId="2" borderId="48" xfId="0" applyFill="1" applyBorder="1" applyAlignment="1">
      <alignment horizontal="center" vertical="center"/>
    </xf>
    <xf numFmtId="9" fontId="0" fillId="2" borderId="45" xfId="0" applyNumberFormat="1" applyFill="1" applyBorder="1" applyAlignment="1">
      <alignment horizontal="center" vertical="center"/>
    </xf>
    <xf numFmtId="9" fontId="0" fillId="2" borderId="9" xfId="0" applyNumberFormat="1" applyFill="1" applyBorder="1" applyAlignment="1">
      <alignment horizontal="center" vertical="center"/>
    </xf>
    <xf numFmtId="0" fontId="0" fillId="2" borderId="40" xfId="0" applyFill="1" applyBorder="1" applyAlignment="1">
      <alignment horizontal="center" vertical="center"/>
    </xf>
    <xf numFmtId="0" fontId="0" fillId="2" borderId="45" xfId="0" applyFill="1" applyBorder="1" applyAlignment="1">
      <alignment horizontal="center" vertical="center"/>
    </xf>
    <xf numFmtId="0" fontId="0" fillId="2" borderId="57" xfId="0" applyFill="1" applyBorder="1" applyAlignment="1">
      <alignment horizontal="center" vertical="center"/>
    </xf>
    <xf numFmtId="0" fontId="0" fillId="2" borderId="9" xfId="0" applyFill="1" applyBorder="1" applyAlignment="1">
      <alignment horizontal="center" vertical="center"/>
    </xf>
    <xf numFmtId="0" fontId="0" fillId="4" borderId="0" xfId="0" applyFill="1" applyAlignment="1">
      <alignment horizontal="center"/>
    </xf>
    <xf numFmtId="9" fontId="39" fillId="4" borderId="0" xfId="0" applyNumberFormat="1" applyFont="1" applyFill="1" applyAlignment="1">
      <alignment horizontal="center"/>
    </xf>
    <xf numFmtId="0" fontId="39" fillId="4" borderId="0" xfId="0" applyFont="1" applyFill="1" applyAlignment="1">
      <alignment horizontal="center"/>
    </xf>
    <xf numFmtId="0" fontId="8" fillId="7" borderId="34" xfId="0" applyFont="1" applyFill="1" applyBorder="1"/>
    <xf numFmtId="0" fontId="8" fillId="7" borderId="16" xfId="0" applyFont="1" applyFill="1" applyBorder="1" applyAlignment="1">
      <alignment horizontal="left" vertical="center"/>
    </xf>
    <xf numFmtId="0" fontId="8" fillId="7" borderId="26" xfId="0" applyFont="1" applyFill="1" applyBorder="1" applyAlignment="1">
      <alignment horizontal="left" vertical="center"/>
    </xf>
    <xf numFmtId="2" fontId="8" fillId="7" borderId="42" xfId="0" applyNumberFormat="1" applyFont="1" applyFill="1" applyBorder="1" applyAlignment="1">
      <alignment horizontal="left" vertical="center"/>
    </xf>
    <xf numFmtId="0" fontId="8" fillId="7" borderId="15" xfId="0" applyFont="1" applyFill="1" applyBorder="1" applyAlignment="1">
      <alignment horizontal="left" vertical="center"/>
    </xf>
    <xf numFmtId="0" fontId="8" fillId="7" borderId="59" xfId="0" applyFont="1" applyFill="1" applyBorder="1" applyAlignment="1">
      <alignment vertical="center"/>
    </xf>
    <xf numFmtId="0" fontId="8" fillId="7" borderId="21" xfId="0" applyFont="1" applyFill="1" applyBorder="1" applyAlignment="1">
      <alignment horizontal="left" vertical="center"/>
    </xf>
    <xf numFmtId="0" fontId="8" fillId="7" borderId="48" xfId="0" applyFont="1" applyFill="1" applyBorder="1" applyAlignment="1">
      <alignment horizontal="left" vertical="center"/>
    </xf>
    <xf numFmtId="0" fontId="24" fillId="5" borderId="0" xfId="0" applyFont="1" applyFill="1" applyAlignment="1">
      <alignment vertical="center"/>
    </xf>
    <xf numFmtId="0" fontId="8" fillId="7" borderId="40" xfId="0" applyFont="1" applyFill="1" applyBorder="1" applyAlignment="1">
      <alignment horizontal="left" vertical="center"/>
    </xf>
    <xf numFmtId="0" fontId="8" fillId="7" borderId="60" xfId="0" applyFont="1" applyFill="1" applyBorder="1" applyAlignment="1">
      <alignment horizontal="left" vertical="center"/>
    </xf>
    <xf numFmtId="0" fontId="8" fillId="7" borderId="10" xfId="0" applyFont="1" applyFill="1" applyBorder="1"/>
    <xf numFmtId="0" fontId="8" fillId="7" borderId="54" xfId="0" applyFont="1" applyFill="1" applyBorder="1" applyAlignment="1">
      <alignment vertical="center"/>
    </xf>
    <xf numFmtId="0" fontId="8" fillId="7" borderId="48" xfId="0" applyFont="1" applyFill="1" applyBorder="1" applyAlignment="1">
      <alignment horizontal="left" vertical="center"/>
    </xf>
    <xf numFmtId="0" fontId="8" fillId="7" borderId="32" xfId="0" applyFont="1" applyFill="1" applyBorder="1" applyAlignment="1">
      <alignment horizontal="left" vertical="center"/>
    </xf>
    <xf numFmtId="0" fontId="8" fillId="7" borderId="61" xfId="0" applyFont="1" applyFill="1" applyBorder="1" applyAlignment="1">
      <alignment horizontal="left" vertical="center"/>
    </xf>
    <xf numFmtId="0" fontId="8" fillId="7" borderId="65" xfId="0" applyFont="1" applyFill="1" applyBorder="1" applyAlignment="1">
      <alignment horizontal="left" vertical="center"/>
    </xf>
    <xf numFmtId="0" fontId="8" fillId="7" borderId="26" xfId="0" applyFont="1" applyFill="1" applyBorder="1"/>
    <xf numFmtId="2" fontId="8" fillId="7" borderId="5" xfId="0" applyNumberFormat="1" applyFont="1" applyFill="1" applyBorder="1" applyAlignment="1">
      <alignment horizontal="left" vertical="center"/>
    </xf>
    <xf numFmtId="0" fontId="8" fillId="8" borderId="46" xfId="0" applyFont="1" applyFill="1" applyBorder="1"/>
    <xf numFmtId="0" fontId="73" fillId="5" borderId="0" xfId="0" applyFont="1" applyFill="1"/>
    <xf numFmtId="0" fontId="74" fillId="5" borderId="0" xfId="0" applyFont="1" applyFill="1" applyAlignment="1">
      <alignment vertical="top"/>
    </xf>
    <xf numFmtId="0" fontId="0" fillId="9" borderId="27" xfId="0" applyFill="1" applyBorder="1" applyAlignment="1">
      <alignment horizontal="left" wrapText="1"/>
    </xf>
    <xf numFmtId="0" fontId="8" fillId="9" borderId="32" xfId="0" applyFont="1" applyFill="1" applyBorder="1" applyAlignment="1">
      <alignment horizontal="left" vertical="center"/>
    </xf>
    <xf numFmtId="0" fontId="8" fillId="9" borderId="48" xfId="0" applyFont="1" applyFill="1" applyBorder="1" applyAlignment="1">
      <alignment horizontal="left" vertical="center"/>
    </xf>
    <xf numFmtId="0" fontId="8" fillId="10" borderId="1" xfId="0" applyFont="1" applyFill="1" applyBorder="1" applyAlignment="1">
      <alignment horizontal="left" vertical="top" wrapText="1"/>
    </xf>
    <xf numFmtId="0" fontId="8" fillId="10" borderId="4" xfId="0" applyFont="1" applyFill="1" applyBorder="1" applyAlignment="1">
      <alignment horizontal="left" vertical="top" wrapText="1"/>
    </xf>
    <xf numFmtId="0" fontId="8" fillId="10" borderId="3" xfId="0" applyFont="1" applyFill="1" applyBorder="1" applyAlignment="1">
      <alignment horizontal="left" vertical="top" wrapText="1"/>
    </xf>
    <xf numFmtId="0" fontId="8" fillId="10" borderId="6" xfId="0" applyFont="1" applyFill="1" applyBorder="1" applyAlignment="1">
      <alignment horizontal="left" vertical="top" wrapText="1"/>
    </xf>
    <xf numFmtId="0" fontId="8" fillId="10" borderId="55" xfId="0" applyFont="1" applyFill="1" applyBorder="1" applyAlignment="1">
      <alignment horizontal="left" vertical="top" wrapText="1"/>
    </xf>
    <xf numFmtId="0" fontId="8" fillId="10" borderId="8" xfId="0" applyFont="1" applyFill="1" applyBorder="1" applyAlignment="1">
      <alignment horizontal="left" vertical="top" wrapText="1"/>
    </xf>
    <xf numFmtId="0" fontId="8" fillId="10" borderId="1"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8" fillId="10" borderId="17" xfId="0" applyFont="1" applyFill="1" applyBorder="1" applyAlignment="1">
      <alignment horizontal="left" vertical="center" wrapText="1"/>
    </xf>
    <xf numFmtId="0" fontId="8" fillId="10" borderId="0" xfId="0" applyFont="1" applyFill="1" applyAlignment="1">
      <alignment horizontal="left" vertical="center" wrapText="1"/>
    </xf>
    <xf numFmtId="0" fontId="8" fillId="10" borderId="39" xfId="0" applyFont="1" applyFill="1" applyBorder="1" applyAlignment="1">
      <alignment horizontal="left" vertical="center" wrapText="1"/>
    </xf>
    <xf numFmtId="0" fontId="8" fillId="10" borderId="6" xfId="0" applyFont="1" applyFill="1" applyBorder="1" applyAlignment="1">
      <alignment horizontal="left" vertical="center" wrapText="1"/>
    </xf>
    <xf numFmtId="0" fontId="8" fillId="10" borderId="55" xfId="0" applyFont="1" applyFill="1" applyBorder="1" applyAlignment="1">
      <alignment horizontal="left" vertical="center" wrapText="1"/>
    </xf>
    <xf numFmtId="0" fontId="8" fillId="10" borderId="8" xfId="0" applyFont="1" applyFill="1" applyBorder="1" applyAlignment="1">
      <alignment horizontal="left" vertical="center" wrapText="1"/>
    </xf>
    <xf numFmtId="0" fontId="8" fillId="11" borderId="33" xfId="0" applyFont="1" applyFill="1" applyBorder="1"/>
    <xf numFmtId="0" fontId="8" fillId="11" borderId="46" xfId="0" applyFont="1" applyFill="1" applyBorder="1" applyAlignment="1">
      <alignment vertical="top"/>
    </xf>
  </cellXfs>
  <cellStyles count="4">
    <cellStyle name="Komma" xfId="1" builtinId="3"/>
    <cellStyle name="Link" xfId="3" builtinId="8"/>
    <cellStyle name="Normal" xfId="0" builtinId="0"/>
    <cellStyle name="Procent" xfId="2" builtinId="5"/>
  </cellStyles>
  <dxfs count="13">
    <dxf>
      <font>
        <color rgb="FFFF0000"/>
      </font>
    </dxf>
    <dxf>
      <font>
        <color theme="1"/>
      </font>
    </dxf>
    <dxf>
      <fill>
        <patternFill>
          <bgColor theme="5"/>
        </patternFill>
      </fill>
    </dxf>
    <dxf>
      <font>
        <color theme="1"/>
      </font>
    </dxf>
    <dxf>
      <font>
        <color rgb="FFFF0000"/>
      </font>
    </dxf>
    <dxf>
      <font>
        <color theme="1"/>
      </font>
    </dxf>
    <dxf>
      <font>
        <color rgb="FFFF0000"/>
      </font>
    </dxf>
    <dxf>
      <font>
        <color rgb="FFFF0000"/>
      </font>
    </dxf>
    <dxf>
      <font>
        <color theme="1"/>
      </font>
    </dxf>
    <dxf>
      <fill>
        <patternFill>
          <bgColor theme="5"/>
        </patternFill>
      </fill>
    </dxf>
    <dxf>
      <font>
        <color rgb="FFFF0000"/>
      </font>
    </dxf>
    <dxf>
      <font>
        <color theme="1"/>
      </font>
    </dxf>
    <dxf>
      <fill>
        <patternFill>
          <bgColor theme="5"/>
        </patternFill>
      </fill>
    </dxf>
  </dxfs>
  <tableStyles count="0" defaultTableStyle="TableStyleMedium2" defaultPivotStyle="PivotStyleLight16"/>
  <colors>
    <mruColors>
      <color rgb="FFDDDDDD"/>
      <color rgb="FFA9A085"/>
      <color rgb="FF7D7459"/>
      <color rgb="FF383428"/>
      <color rgb="FFCEC2EC"/>
      <color rgb="FFFFF4D1"/>
      <color rgb="FFB9E1FF"/>
      <color rgb="FFD9D5C9"/>
      <color rgb="FFF7C39F"/>
      <color rgb="FFD6E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453616410213163E-2"/>
          <c:y val="5.9519980094678099E-2"/>
          <c:w val="0.95538116799255313"/>
          <c:h val="0.8809600398106438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DCA4-47B9-8D62-E2D4D1CAC4A6}"/>
              </c:ext>
            </c:extLst>
          </c:dPt>
          <c:dPt>
            <c:idx val="1"/>
            <c:invertIfNegative val="0"/>
            <c:bubble3D val="0"/>
            <c:spPr>
              <a:solidFill>
                <a:schemeClr val="accent2">
                  <a:lumMod val="75000"/>
                </a:schemeClr>
              </a:solidFill>
              <a:ln>
                <a:noFill/>
              </a:ln>
              <a:effectLst/>
            </c:spPr>
            <c:extLst>
              <c:ext xmlns:c16="http://schemas.microsoft.com/office/drawing/2014/chart" uri="{C3380CC4-5D6E-409C-BE32-E72D297353CC}">
                <c16:uniqueId val="{00000003-DCA4-47B9-8D62-E2D4D1CAC4A6}"/>
              </c:ext>
            </c:extLst>
          </c:dPt>
          <c:dPt>
            <c:idx val="2"/>
            <c:invertIfNegative val="0"/>
            <c:bubble3D val="0"/>
            <c:spPr>
              <a:solidFill>
                <a:srgbClr val="7D7459"/>
              </a:solidFill>
              <a:ln>
                <a:noFill/>
              </a:ln>
              <a:effectLst/>
            </c:spPr>
            <c:extLst>
              <c:ext xmlns:c16="http://schemas.microsoft.com/office/drawing/2014/chart" uri="{C3380CC4-5D6E-409C-BE32-E72D297353CC}">
                <c16:uniqueId val="{00000005-DCA4-47B9-8D62-E2D4D1CAC4A6}"/>
              </c:ext>
            </c:extLst>
          </c:dPt>
          <c:dPt>
            <c:idx val="3"/>
            <c:invertIfNegative val="0"/>
            <c:bubble3D val="0"/>
            <c:spPr>
              <a:solidFill>
                <a:srgbClr val="5F39BD"/>
              </a:solidFill>
              <a:ln>
                <a:noFill/>
              </a:ln>
              <a:effectLst/>
            </c:spPr>
            <c:extLst>
              <c:ext xmlns:c16="http://schemas.microsoft.com/office/drawing/2014/chart" uri="{C3380CC4-5D6E-409C-BE32-E72D297353CC}">
                <c16:uniqueId val="{00000007-DCA4-47B9-8D62-E2D4D1CAC4A6}"/>
              </c:ext>
            </c:extLst>
          </c:dPt>
          <c:dPt>
            <c:idx val="4"/>
            <c:invertIfNegative val="0"/>
            <c:bubble3D val="0"/>
            <c:spPr>
              <a:solidFill>
                <a:srgbClr val="0070C0"/>
              </a:solidFill>
              <a:ln>
                <a:noFill/>
              </a:ln>
              <a:effectLst/>
            </c:spPr>
            <c:extLst>
              <c:ext xmlns:c16="http://schemas.microsoft.com/office/drawing/2014/chart" uri="{C3380CC4-5D6E-409C-BE32-E72D297353CC}">
                <c16:uniqueId val="{00000009-DCA4-47B9-8D62-E2D4D1CAC4A6}"/>
              </c:ext>
            </c:extLst>
          </c:dPt>
          <c:dPt>
            <c:idx val="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B-DCA4-47B9-8D62-E2D4D1CAC4A6}"/>
              </c:ext>
            </c:extLst>
          </c:dPt>
          <c:val>
            <c:numRef>
              <c:f>'Total score result'!$H$46:$M$46</c:f>
              <c:numCache>
                <c:formatCode>General</c:formatCode>
                <c:ptCount val="6"/>
                <c:pt idx="0">
                  <c:v>58</c:v>
                </c:pt>
                <c:pt idx="1">
                  <c:v>72</c:v>
                </c:pt>
                <c:pt idx="2">
                  <c:v>58</c:v>
                </c:pt>
                <c:pt idx="3">
                  <c:v>58</c:v>
                </c:pt>
                <c:pt idx="4">
                  <c:v>100</c:v>
                </c:pt>
                <c:pt idx="5">
                  <c:v>77</c:v>
                </c:pt>
              </c:numCache>
            </c:numRef>
          </c:val>
          <c:extLst>
            <c:ext xmlns:c16="http://schemas.microsoft.com/office/drawing/2014/chart" uri="{C3380CC4-5D6E-409C-BE32-E72D297353CC}">
              <c16:uniqueId val="{0000000C-DCA4-47B9-8D62-E2D4D1CAC4A6}"/>
            </c:ext>
          </c:extLst>
        </c:ser>
        <c:dLbls>
          <c:showLegendKey val="0"/>
          <c:showVal val="0"/>
          <c:showCatName val="0"/>
          <c:showSerName val="0"/>
          <c:showPercent val="0"/>
          <c:showBubbleSize val="0"/>
        </c:dLbls>
        <c:gapWidth val="0"/>
        <c:axId val="1632780575"/>
        <c:axId val="1624930351"/>
      </c:barChart>
      <c:catAx>
        <c:axId val="1632780575"/>
        <c:scaling>
          <c:orientation val="minMax"/>
        </c:scaling>
        <c:delete val="1"/>
        <c:axPos val="b"/>
        <c:majorTickMark val="none"/>
        <c:minorTickMark val="none"/>
        <c:tickLblPos val="nextTo"/>
        <c:crossAx val="1624930351"/>
        <c:crosses val="autoZero"/>
        <c:auto val="1"/>
        <c:lblAlgn val="ctr"/>
        <c:lblOffset val="100"/>
        <c:noMultiLvlLbl val="0"/>
      </c:catAx>
      <c:valAx>
        <c:axId val="1624930351"/>
        <c:scaling>
          <c:orientation val="minMax"/>
          <c:max val="100"/>
        </c:scaling>
        <c:delete val="1"/>
        <c:axPos val="l"/>
        <c:majorGridlines>
          <c:spPr>
            <a:ln w="9525" cap="flat" cmpd="sng" algn="ctr">
              <a:noFill/>
              <a:round/>
            </a:ln>
            <a:effectLst/>
          </c:spPr>
        </c:majorGridlines>
        <c:numFmt formatCode="General" sourceLinked="1"/>
        <c:majorTickMark val="none"/>
        <c:minorTickMark val="none"/>
        <c:tickLblPos val="nextTo"/>
        <c:crossAx val="1632780575"/>
        <c:crossesAt val="1"/>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chemeClr val="accent2"/>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A644-4F31-BE4F-65F34FA13106}"/>
              </c:ext>
            </c:extLst>
          </c:dPt>
          <c:val>
            <c:numRef>
              <c:f>'Intersections and crossings'!$F$37</c:f>
              <c:numCache>
                <c:formatCode>0%</c:formatCode>
                <c:ptCount val="1"/>
                <c:pt idx="0">
                  <c:v>0.84</c:v>
                </c:pt>
              </c:numCache>
            </c:numRef>
          </c:val>
          <c:extLst>
            <c:ext xmlns:c16="http://schemas.microsoft.com/office/drawing/2014/chart" uri="{C3380CC4-5D6E-409C-BE32-E72D297353CC}">
              <c16:uniqueId val="{00000000-A644-4F31-BE4F-65F34FA13106}"/>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scaling>
        <c:delete val="1"/>
        <c:axPos val="b"/>
        <c:majorGridlines>
          <c:spPr>
            <a:ln w="9525" cap="flat" cmpd="sng" algn="ctr">
              <a:noFill/>
              <a:round/>
            </a:ln>
            <a:effectLst/>
          </c:spPr>
        </c:majorGridlines>
        <c:numFmt formatCode="0%" sourceLinked="1"/>
        <c:majorTickMark val="none"/>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8B5D-4BBB-A128-2C3810BD81A6}"/>
              </c:ext>
            </c:extLst>
          </c:dPt>
          <c:val>
            <c:numRef>
              <c:f>'Intersections and crossings'!$F$51</c:f>
              <c:numCache>
                <c:formatCode>0%</c:formatCode>
                <c:ptCount val="1"/>
                <c:pt idx="0">
                  <c:v>0.75</c:v>
                </c:pt>
              </c:numCache>
            </c:numRef>
          </c:val>
          <c:extLst>
            <c:ext xmlns:c16="http://schemas.microsoft.com/office/drawing/2014/chart" uri="{C3380CC4-5D6E-409C-BE32-E72D297353CC}">
              <c16:uniqueId val="{00000000-8B5D-4BBB-A128-2C3810BD81A6}"/>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chemeClr val="accent2">
                <a:lumMod val="75000"/>
              </a:schemeClr>
            </a:solidFill>
            <a:ln>
              <a:noFill/>
            </a:ln>
            <a:effectLst/>
          </c:spPr>
          <c:invertIfNegative val="0"/>
          <c:val>
            <c:numRef>
              <c:f>'Intersections and crossings'!$F$55</c:f>
              <c:numCache>
                <c:formatCode>0%</c:formatCode>
                <c:ptCount val="1"/>
                <c:pt idx="0">
                  <c:v>0.625</c:v>
                </c:pt>
              </c:numCache>
            </c:numRef>
          </c:val>
          <c:extLst>
            <c:ext xmlns:c16="http://schemas.microsoft.com/office/drawing/2014/chart" uri="{C3380CC4-5D6E-409C-BE32-E72D297353CC}">
              <c16:uniqueId val="{00000000-3B1B-4050-B541-3F98A62296D8}"/>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chemeClr val="accent2">
                <a:lumMod val="75000"/>
              </a:schemeClr>
            </a:solidFill>
            <a:ln>
              <a:noFill/>
            </a:ln>
            <a:effectLst/>
          </c:spPr>
          <c:invertIfNegative val="0"/>
          <c:val>
            <c:numRef>
              <c:f>'Intersections and crossings'!$F$58</c:f>
              <c:numCache>
                <c:formatCode>0%</c:formatCode>
                <c:ptCount val="1"/>
                <c:pt idx="0">
                  <c:v>0.67142857142857137</c:v>
                </c:pt>
              </c:numCache>
            </c:numRef>
          </c:val>
          <c:extLst>
            <c:ext xmlns:c16="http://schemas.microsoft.com/office/drawing/2014/chart" uri="{C3380CC4-5D6E-409C-BE32-E72D297353CC}">
              <c16:uniqueId val="{00000000-765B-403B-B987-8A8B4B13095A}"/>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chemeClr val="accent2">
                <a:lumMod val="75000"/>
              </a:schemeClr>
            </a:solidFill>
            <a:ln>
              <a:noFill/>
            </a:ln>
            <a:effectLst/>
          </c:spPr>
          <c:invertIfNegative val="0"/>
          <c:val>
            <c:numRef>
              <c:f>'Intersections and crossings'!$F$43</c:f>
              <c:numCache>
                <c:formatCode>0%</c:formatCode>
                <c:ptCount val="1"/>
                <c:pt idx="0">
                  <c:v>0.8</c:v>
                </c:pt>
              </c:numCache>
            </c:numRef>
          </c:val>
          <c:extLst>
            <c:ext xmlns:c16="http://schemas.microsoft.com/office/drawing/2014/chart" uri="{C3380CC4-5D6E-409C-BE32-E72D297353CC}">
              <c16:uniqueId val="{00000002-48E9-481D-B361-B1ED482BD4B1}"/>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chemeClr val="accent2">
                <a:lumMod val="75000"/>
              </a:schemeClr>
            </a:solidFill>
            <a:ln>
              <a:noFill/>
            </a:ln>
            <a:effectLst/>
          </c:spPr>
          <c:invertIfNegative val="0"/>
          <c:val>
            <c:numRef>
              <c:f>'Intersections and crossings'!$F$47</c:f>
              <c:numCache>
                <c:formatCode>0%</c:formatCode>
                <c:ptCount val="1"/>
                <c:pt idx="0">
                  <c:v>1</c:v>
                </c:pt>
              </c:numCache>
            </c:numRef>
          </c:val>
          <c:extLst>
            <c:ext xmlns:c16="http://schemas.microsoft.com/office/drawing/2014/chart" uri="{C3380CC4-5D6E-409C-BE32-E72D297353CC}">
              <c16:uniqueId val="{00000000-4889-4398-B64F-D41171711A8E}"/>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out"/>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chemeClr val="accent2">
                <a:lumMod val="75000"/>
              </a:schemeClr>
            </a:solidFill>
            <a:ln>
              <a:noFill/>
            </a:ln>
            <a:effectLst/>
          </c:spPr>
          <c:invertIfNegative val="0"/>
          <c:val>
            <c:numRef>
              <c:f>'Intersections and crossings'!$F$40</c:f>
              <c:numCache>
                <c:formatCode>0%</c:formatCode>
                <c:ptCount val="1"/>
                <c:pt idx="0">
                  <c:v>0.6</c:v>
                </c:pt>
              </c:numCache>
            </c:numRef>
          </c:val>
          <c:extLst>
            <c:ext xmlns:c16="http://schemas.microsoft.com/office/drawing/2014/chart" uri="{C3380CC4-5D6E-409C-BE32-E72D297353CC}">
              <c16:uniqueId val="{00000002-1964-4A5D-9281-24ECF4116D23}"/>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'Intersections and crossings'!$D$22</c:f>
              <c:strCache>
                <c:ptCount val="1"/>
                <c:pt idx="0">
                  <c:v>72%</c:v>
                </c:pt>
              </c:strCache>
            </c:strRef>
          </c:tx>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1F0E-40AE-B4FD-E319DD9323D8}"/>
              </c:ext>
            </c:extLst>
          </c:dPt>
          <c:val>
            <c:numRef>
              <c:f>'Intersections and crossings'!$D$22</c:f>
              <c:numCache>
                <c:formatCode>0%</c:formatCode>
                <c:ptCount val="1"/>
                <c:pt idx="0">
                  <c:v>0.72</c:v>
                </c:pt>
              </c:numCache>
            </c:numRef>
          </c:val>
          <c:extLst>
            <c:ext xmlns:c16="http://schemas.microsoft.com/office/drawing/2014/chart" uri="{C3380CC4-5D6E-409C-BE32-E72D297353CC}">
              <c16:uniqueId val="{00000000-1F0E-40AE-B4FD-E319DD9323D8}"/>
            </c:ext>
          </c:extLst>
        </c:ser>
        <c:dLbls>
          <c:showLegendKey val="0"/>
          <c:showVal val="0"/>
          <c:showCatName val="0"/>
          <c:showSerName val="0"/>
          <c:showPercent val="0"/>
          <c:showBubbleSize val="0"/>
        </c:dLbls>
        <c:gapWidth val="219"/>
        <c:overlap val="-27"/>
        <c:axId val="1566228047"/>
        <c:axId val="1454822895"/>
      </c:barChart>
      <c:catAx>
        <c:axId val="1566228047"/>
        <c:scaling>
          <c:orientation val="minMax"/>
        </c:scaling>
        <c:delete val="1"/>
        <c:axPos val="b"/>
        <c:majorTickMark val="none"/>
        <c:minorTickMark val="none"/>
        <c:tickLblPos val="nextTo"/>
        <c:crossAx val="1454822895"/>
        <c:crosses val="autoZero"/>
        <c:auto val="1"/>
        <c:lblAlgn val="ctr"/>
        <c:lblOffset val="100"/>
        <c:noMultiLvlLbl val="0"/>
      </c:catAx>
      <c:valAx>
        <c:axId val="1454822895"/>
        <c:scaling>
          <c:orientation val="minMax"/>
          <c:max val="1"/>
          <c:min val="0"/>
        </c:scaling>
        <c:delete val="1"/>
        <c:axPos val="l"/>
        <c:majorGridlines>
          <c:spPr>
            <a:ln w="9525" cap="flat" cmpd="sng" algn="ctr">
              <a:noFill/>
              <a:round/>
            </a:ln>
            <a:effectLst/>
          </c:spPr>
        </c:majorGridlines>
        <c:numFmt formatCode="0%" sourceLinked="1"/>
        <c:majorTickMark val="none"/>
        <c:minorTickMark val="none"/>
        <c:tickLblPos val="nextTo"/>
        <c:crossAx val="15662280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7D7459"/>
              </a:solidFill>
              <a:ln>
                <a:noFill/>
              </a:ln>
              <a:effectLst/>
            </c:spPr>
            <c:extLst>
              <c:ext xmlns:c16="http://schemas.microsoft.com/office/drawing/2014/chart" uri="{C3380CC4-5D6E-409C-BE32-E72D297353CC}">
                <c16:uniqueId val="{00000001-2D90-4584-93AF-31796BFE400A}"/>
              </c:ext>
            </c:extLst>
          </c:dPt>
          <c:val>
            <c:numRef>
              <c:f>'Asphalt paving'!$D$22</c:f>
              <c:numCache>
                <c:formatCode>0%</c:formatCode>
                <c:ptCount val="1"/>
                <c:pt idx="0">
                  <c:v>0.58333333333333337</c:v>
                </c:pt>
              </c:numCache>
            </c:numRef>
          </c:val>
          <c:extLst>
            <c:ext xmlns:c16="http://schemas.microsoft.com/office/drawing/2014/chart" uri="{C3380CC4-5D6E-409C-BE32-E72D297353CC}">
              <c16:uniqueId val="{00000002-2D90-4584-93AF-31796BFE400A}"/>
            </c:ext>
          </c:extLst>
        </c:ser>
        <c:dLbls>
          <c:showLegendKey val="0"/>
          <c:showVal val="0"/>
          <c:showCatName val="0"/>
          <c:showSerName val="0"/>
          <c:showPercent val="0"/>
          <c:showBubbleSize val="0"/>
        </c:dLbls>
        <c:gapWidth val="219"/>
        <c:overlap val="-27"/>
        <c:axId val="1566228047"/>
        <c:axId val="1454822895"/>
      </c:barChart>
      <c:catAx>
        <c:axId val="1566228047"/>
        <c:scaling>
          <c:orientation val="minMax"/>
        </c:scaling>
        <c:delete val="1"/>
        <c:axPos val="b"/>
        <c:majorTickMark val="none"/>
        <c:minorTickMark val="none"/>
        <c:tickLblPos val="nextTo"/>
        <c:crossAx val="1454822895"/>
        <c:crosses val="autoZero"/>
        <c:auto val="1"/>
        <c:lblAlgn val="ctr"/>
        <c:lblOffset val="100"/>
        <c:noMultiLvlLbl val="0"/>
      </c:catAx>
      <c:valAx>
        <c:axId val="1454822895"/>
        <c:scaling>
          <c:orientation val="minMax"/>
          <c:max val="1"/>
          <c:min val="0"/>
        </c:scaling>
        <c:delete val="1"/>
        <c:axPos val="l"/>
        <c:majorGridlines>
          <c:spPr>
            <a:ln w="9525" cap="flat" cmpd="sng" algn="ctr">
              <a:noFill/>
              <a:round/>
            </a:ln>
            <a:effectLst/>
          </c:spPr>
        </c:majorGridlines>
        <c:numFmt formatCode="0%" sourceLinked="1"/>
        <c:majorTickMark val="none"/>
        <c:minorTickMark val="none"/>
        <c:tickLblPos val="nextTo"/>
        <c:crossAx val="15662280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D41E-4CCC-90C4-52B9479DB128}"/>
              </c:ext>
            </c:extLst>
          </c:dPt>
          <c:val>
            <c:numRef>
              <c:f>'Path and route course'!$F$45</c:f>
              <c:numCache>
                <c:formatCode>0%</c:formatCode>
                <c:ptCount val="1"/>
                <c:pt idx="0">
                  <c:v>0.53999999999999981</c:v>
                </c:pt>
              </c:numCache>
            </c:numRef>
          </c:val>
          <c:extLst>
            <c:ext xmlns:c16="http://schemas.microsoft.com/office/drawing/2014/chart" uri="{C3380CC4-5D6E-409C-BE32-E72D297353CC}">
              <c16:uniqueId val="{00000002-D41E-4CCC-90C4-52B9479DB128}"/>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008493112952627E-2"/>
          <c:y val="0.17299559771403097"/>
          <c:w val="0.73267322564484694"/>
          <c:h val="0.65400880457193811"/>
        </c:manualLayout>
      </c:layout>
      <c:barChart>
        <c:barDir val="bar"/>
        <c:grouping val="clustered"/>
        <c:varyColors val="0"/>
        <c:ser>
          <c:idx val="0"/>
          <c:order val="0"/>
          <c:spPr>
            <a:solidFill>
              <a:srgbClr val="5F39BD"/>
            </a:solidFill>
            <a:ln>
              <a:noFill/>
            </a:ln>
            <a:effectLst/>
          </c:spPr>
          <c:invertIfNegative val="0"/>
          <c:val>
            <c:numRef>
              <c:f>Lighting!$F$32</c:f>
              <c:numCache>
                <c:formatCode>0%</c:formatCode>
                <c:ptCount val="1"/>
                <c:pt idx="0">
                  <c:v>0.43333333333333329</c:v>
                </c:pt>
              </c:numCache>
            </c:numRef>
          </c:val>
          <c:extLst>
            <c:ext xmlns:c16="http://schemas.microsoft.com/office/drawing/2014/chart" uri="{C3380CC4-5D6E-409C-BE32-E72D297353CC}">
              <c16:uniqueId val="{00000000-6D39-486C-B92A-4F43E1560FC3}"/>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008493112952627E-2"/>
          <c:y val="0.1727792852849436"/>
          <c:w val="0.73267322564484694"/>
          <c:h val="0.65444142943011285"/>
        </c:manualLayout>
      </c:layout>
      <c:barChart>
        <c:barDir val="bar"/>
        <c:grouping val="clustered"/>
        <c:varyColors val="0"/>
        <c:ser>
          <c:idx val="0"/>
          <c:order val="0"/>
          <c:spPr>
            <a:solidFill>
              <a:srgbClr val="5F39BD"/>
            </a:solidFill>
            <a:ln>
              <a:noFill/>
            </a:ln>
            <a:effectLst/>
          </c:spPr>
          <c:invertIfNegative val="0"/>
          <c:val>
            <c:numRef>
              <c:f>Lighting!$F$35</c:f>
              <c:numCache>
                <c:formatCode>0%</c:formatCode>
                <c:ptCount val="1"/>
                <c:pt idx="0">
                  <c:v>1</c:v>
                </c:pt>
              </c:numCache>
            </c:numRef>
          </c:val>
          <c:extLst>
            <c:ext xmlns:c16="http://schemas.microsoft.com/office/drawing/2014/chart" uri="{C3380CC4-5D6E-409C-BE32-E72D297353CC}">
              <c16:uniqueId val="{00000000-9C6A-44A1-A8C0-EAA309C5480C}"/>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5F39BD"/>
            </a:solidFill>
            <a:ln>
              <a:noFill/>
            </a:ln>
            <a:effectLst/>
          </c:spPr>
          <c:invertIfNegative val="0"/>
          <c:dPt>
            <c:idx val="0"/>
            <c:invertIfNegative val="0"/>
            <c:bubble3D val="0"/>
            <c:spPr>
              <a:solidFill>
                <a:srgbClr val="5F39BD"/>
              </a:solidFill>
              <a:ln>
                <a:noFill/>
              </a:ln>
              <a:effectLst/>
            </c:spPr>
            <c:extLst>
              <c:ext xmlns:c16="http://schemas.microsoft.com/office/drawing/2014/chart" uri="{C3380CC4-5D6E-409C-BE32-E72D297353CC}">
                <c16:uniqueId val="{00000001-6E0F-4256-9F89-8C63236CC101}"/>
              </c:ext>
            </c:extLst>
          </c:dPt>
          <c:val>
            <c:numRef>
              <c:f>Lighting!$D$22</c:f>
              <c:numCache>
                <c:formatCode>0%</c:formatCode>
                <c:ptCount val="1"/>
                <c:pt idx="0">
                  <c:v>0.57499999999999996</c:v>
                </c:pt>
              </c:numCache>
            </c:numRef>
          </c:val>
          <c:extLst>
            <c:ext xmlns:c16="http://schemas.microsoft.com/office/drawing/2014/chart" uri="{C3380CC4-5D6E-409C-BE32-E72D297353CC}">
              <c16:uniqueId val="{00000002-6E0F-4256-9F89-8C63236CC101}"/>
            </c:ext>
          </c:extLst>
        </c:ser>
        <c:dLbls>
          <c:showLegendKey val="0"/>
          <c:showVal val="0"/>
          <c:showCatName val="0"/>
          <c:showSerName val="0"/>
          <c:showPercent val="0"/>
          <c:showBubbleSize val="0"/>
        </c:dLbls>
        <c:gapWidth val="219"/>
        <c:overlap val="-27"/>
        <c:axId val="1566228047"/>
        <c:axId val="1454822895"/>
      </c:barChart>
      <c:catAx>
        <c:axId val="1566228047"/>
        <c:scaling>
          <c:orientation val="minMax"/>
        </c:scaling>
        <c:delete val="1"/>
        <c:axPos val="b"/>
        <c:majorTickMark val="none"/>
        <c:minorTickMark val="none"/>
        <c:tickLblPos val="nextTo"/>
        <c:crossAx val="1454822895"/>
        <c:crosses val="autoZero"/>
        <c:auto val="1"/>
        <c:lblAlgn val="ctr"/>
        <c:lblOffset val="100"/>
        <c:noMultiLvlLbl val="0"/>
      </c:catAx>
      <c:valAx>
        <c:axId val="1454822895"/>
        <c:scaling>
          <c:orientation val="minMax"/>
          <c:max val="1"/>
          <c:min val="0"/>
        </c:scaling>
        <c:delete val="1"/>
        <c:axPos val="l"/>
        <c:majorGridlines>
          <c:spPr>
            <a:ln w="9525" cap="flat" cmpd="sng" algn="ctr">
              <a:noFill/>
              <a:round/>
            </a:ln>
            <a:effectLst/>
          </c:spPr>
        </c:majorGridlines>
        <c:numFmt formatCode="0%" sourceLinked="1"/>
        <c:majorTickMark val="out"/>
        <c:minorTickMark val="none"/>
        <c:tickLblPos val="nextTo"/>
        <c:crossAx val="15662280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1-F581-4DE3-8079-F231655EDD07}"/>
              </c:ext>
            </c:extLst>
          </c:dPt>
          <c:val>
            <c:numRef>
              <c:f>'Navigation and wayfinding'!$D$23</c:f>
              <c:numCache>
                <c:formatCode>0%</c:formatCode>
                <c:ptCount val="1"/>
                <c:pt idx="0">
                  <c:v>1</c:v>
                </c:pt>
              </c:numCache>
            </c:numRef>
          </c:val>
          <c:extLst>
            <c:ext xmlns:c16="http://schemas.microsoft.com/office/drawing/2014/chart" uri="{C3380CC4-5D6E-409C-BE32-E72D297353CC}">
              <c16:uniqueId val="{00000002-F581-4DE3-8079-F231655EDD07}"/>
            </c:ext>
          </c:extLst>
        </c:ser>
        <c:dLbls>
          <c:showLegendKey val="0"/>
          <c:showVal val="0"/>
          <c:showCatName val="0"/>
          <c:showSerName val="0"/>
          <c:showPercent val="0"/>
          <c:showBubbleSize val="0"/>
        </c:dLbls>
        <c:gapWidth val="219"/>
        <c:overlap val="-27"/>
        <c:axId val="1566228047"/>
        <c:axId val="1454822895"/>
      </c:barChart>
      <c:catAx>
        <c:axId val="1566228047"/>
        <c:scaling>
          <c:orientation val="minMax"/>
        </c:scaling>
        <c:delete val="1"/>
        <c:axPos val="b"/>
        <c:majorTickMark val="none"/>
        <c:minorTickMark val="none"/>
        <c:tickLblPos val="nextTo"/>
        <c:crossAx val="1454822895"/>
        <c:crosses val="autoZero"/>
        <c:auto val="1"/>
        <c:lblAlgn val="ctr"/>
        <c:lblOffset val="100"/>
        <c:noMultiLvlLbl val="0"/>
      </c:catAx>
      <c:valAx>
        <c:axId val="1454822895"/>
        <c:scaling>
          <c:orientation val="minMax"/>
          <c:max val="1"/>
          <c:min val="0"/>
        </c:scaling>
        <c:delete val="1"/>
        <c:axPos val="l"/>
        <c:majorGridlines>
          <c:spPr>
            <a:ln w="9525" cap="flat" cmpd="sng" algn="ctr">
              <a:noFill/>
              <a:round/>
            </a:ln>
            <a:effectLst/>
          </c:spPr>
        </c:majorGridlines>
        <c:numFmt formatCode="0%" sourceLinked="1"/>
        <c:majorTickMark val="none"/>
        <c:minorTickMark val="none"/>
        <c:tickLblPos val="nextTo"/>
        <c:crossAx val="15662280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1-6F5F-4961-B9CB-0644531CDD10}"/>
              </c:ext>
            </c:extLst>
          </c:dPt>
          <c:val>
            <c:numRef>
              <c:f>'Service measures'!$D$22</c:f>
              <c:numCache>
                <c:formatCode>0%</c:formatCode>
                <c:ptCount val="1"/>
                <c:pt idx="0">
                  <c:v>0.76666666666666661</c:v>
                </c:pt>
              </c:numCache>
            </c:numRef>
          </c:val>
          <c:extLst>
            <c:ext xmlns:c16="http://schemas.microsoft.com/office/drawing/2014/chart" uri="{C3380CC4-5D6E-409C-BE32-E72D297353CC}">
              <c16:uniqueId val="{00000002-6F5F-4961-B9CB-0644531CDD10}"/>
            </c:ext>
          </c:extLst>
        </c:ser>
        <c:dLbls>
          <c:showLegendKey val="0"/>
          <c:showVal val="0"/>
          <c:showCatName val="0"/>
          <c:showSerName val="0"/>
          <c:showPercent val="0"/>
          <c:showBubbleSize val="0"/>
        </c:dLbls>
        <c:gapWidth val="219"/>
        <c:overlap val="-27"/>
        <c:axId val="1566228047"/>
        <c:axId val="1454822895"/>
      </c:barChart>
      <c:catAx>
        <c:axId val="1566228047"/>
        <c:scaling>
          <c:orientation val="minMax"/>
        </c:scaling>
        <c:delete val="1"/>
        <c:axPos val="b"/>
        <c:majorTickMark val="none"/>
        <c:minorTickMark val="none"/>
        <c:tickLblPos val="nextTo"/>
        <c:crossAx val="1454822895"/>
        <c:crosses val="autoZero"/>
        <c:auto val="1"/>
        <c:lblAlgn val="ctr"/>
        <c:lblOffset val="100"/>
        <c:noMultiLvlLbl val="0"/>
      </c:catAx>
      <c:valAx>
        <c:axId val="1454822895"/>
        <c:scaling>
          <c:orientation val="minMax"/>
          <c:max val="1"/>
          <c:min val="0"/>
        </c:scaling>
        <c:delete val="1"/>
        <c:axPos val="l"/>
        <c:majorGridlines>
          <c:spPr>
            <a:ln w="9525" cap="flat" cmpd="sng" algn="ctr">
              <a:noFill/>
              <a:round/>
            </a:ln>
            <a:effectLst/>
          </c:spPr>
        </c:majorGridlines>
        <c:numFmt formatCode="0%" sourceLinked="1"/>
        <c:majorTickMark val="none"/>
        <c:minorTickMark val="none"/>
        <c:tickLblPos val="nextTo"/>
        <c:crossAx val="15662280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544105821844E-2"/>
          <c:y val="0.157925593576138"/>
          <c:w val="0.73478818808054824"/>
          <c:h val="0.65338126943837593"/>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997D-464C-B68F-F0ECDEEDBDC7}"/>
              </c:ext>
            </c:extLst>
          </c:dPt>
          <c:val>
            <c:numRef>
              <c:f>'Path and route course'!$F$48</c:f>
              <c:numCache>
                <c:formatCode>0%</c:formatCode>
                <c:ptCount val="1"/>
                <c:pt idx="0">
                  <c:v>0.58999999999999986</c:v>
                </c:pt>
              </c:numCache>
            </c:numRef>
          </c:val>
          <c:extLst>
            <c:ext xmlns:c16="http://schemas.microsoft.com/office/drawing/2014/chart" uri="{C3380CC4-5D6E-409C-BE32-E72D297353CC}">
              <c16:uniqueId val="{00000000-997D-464C-B68F-F0ECDEEDBDC7}"/>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rgbClr val="92D050"/>
            </a:solidFill>
            <a:ln>
              <a:noFill/>
            </a:ln>
            <a:effectLst/>
          </c:spPr>
          <c:invertIfNegative val="0"/>
          <c:val>
            <c:numRef>
              <c:f>'Path and route course'!$F$51</c:f>
              <c:numCache>
                <c:formatCode>0%</c:formatCode>
                <c:ptCount val="1"/>
                <c:pt idx="0">
                  <c:v>0.60499999999999987</c:v>
                </c:pt>
              </c:numCache>
            </c:numRef>
          </c:val>
          <c:extLst>
            <c:ext xmlns:c16="http://schemas.microsoft.com/office/drawing/2014/chart" uri="{C3380CC4-5D6E-409C-BE32-E72D297353CC}">
              <c16:uniqueId val="{00000000-0615-4A5C-A355-F69984CC628F}"/>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percentStacked"/>
        <c:varyColors val="0"/>
        <c:ser>
          <c:idx val="0"/>
          <c:order val="0"/>
          <c:spPr>
            <a:solidFill>
              <a:schemeClr val="tx1">
                <a:lumMod val="65000"/>
                <a:lumOff val="35000"/>
              </a:schemeClr>
            </a:solidFill>
            <a:ln>
              <a:noFill/>
            </a:ln>
            <a:effectLst/>
          </c:spPr>
          <c:invertIfNegative val="0"/>
          <c:dLbls>
            <c:dLbl>
              <c:idx val="0"/>
              <c:tx>
                <c:rich>
                  <a:bodyPr/>
                  <a:lstStyle/>
                  <a:p>
                    <a:fld id="{5A242CE6-2C2C-42AC-8A0F-6A55AFFBAE07}" type="VALUE">
                      <a:rPr lang="en-US">
                        <a:solidFill>
                          <a:schemeClr val="bg1"/>
                        </a:solidFill>
                      </a:rPr>
                      <a:pPr/>
                      <a:t>[VÆRDI]</a:t>
                    </a:fld>
                    <a:endParaRPr lang="da-DK"/>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670-4294-A649-A7ED9CDCBA8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'Path and route course'!$BE$16</c:f>
            </c:multiLvlStrRef>
          </c:cat>
          <c:val>
            <c:numRef>
              <c:f>'Path and route course'!$AF$15</c:f>
              <c:numCache>
                <c:formatCode>General</c:formatCode>
                <c:ptCount val="1"/>
                <c:pt idx="0">
                  <c:v>24</c:v>
                </c:pt>
              </c:numCache>
            </c:numRef>
          </c:val>
          <c:extLst>
            <c:ext xmlns:c16="http://schemas.microsoft.com/office/drawing/2014/chart" uri="{C3380CC4-5D6E-409C-BE32-E72D297353CC}">
              <c16:uniqueId val="{00000000-82CC-446F-BDC3-21CDE047651E}"/>
            </c:ext>
          </c:extLst>
        </c:ser>
        <c:ser>
          <c:idx val="1"/>
          <c:order val="1"/>
          <c:spPr>
            <a:solidFill>
              <a:schemeClr val="bg1">
                <a:lumMod val="50000"/>
              </a:schemeClr>
            </a:solidFill>
            <a:ln>
              <a:noFill/>
            </a:ln>
            <a:effectLst/>
          </c:spPr>
          <c:invertIfNegative val="0"/>
          <c:dLbls>
            <c:dLbl>
              <c:idx val="0"/>
              <c:tx>
                <c:rich>
                  <a:bodyPr/>
                  <a:lstStyle/>
                  <a:p>
                    <a:fld id="{0A3C5565-BA8D-40FD-821E-48E53CD4DBF1}" type="VALUE">
                      <a:rPr lang="en-US">
                        <a:solidFill>
                          <a:schemeClr val="bg1"/>
                        </a:solidFill>
                      </a:rPr>
                      <a:pPr/>
                      <a:t>[VÆRDI]</a:t>
                    </a:fld>
                    <a:endParaRPr lang="da-DK"/>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670-4294-A649-A7ED9CDCBA8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'Path and route course'!$BE$16</c:f>
            </c:multiLvlStrRef>
          </c:cat>
          <c:val>
            <c:numRef>
              <c:f>'Path and route course'!$AF$16</c:f>
              <c:numCache>
                <c:formatCode>General</c:formatCode>
                <c:ptCount val="1"/>
                <c:pt idx="0">
                  <c:v>30</c:v>
                </c:pt>
              </c:numCache>
            </c:numRef>
          </c:val>
          <c:extLst>
            <c:ext xmlns:c16="http://schemas.microsoft.com/office/drawing/2014/chart" uri="{C3380CC4-5D6E-409C-BE32-E72D297353CC}">
              <c16:uniqueId val="{00000001-82CC-446F-BDC3-21CDE047651E}"/>
            </c:ext>
          </c:extLst>
        </c:ser>
        <c:dLbls>
          <c:showLegendKey val="0"/>
          <c:showVal val="0"/>
          <c:showCatName val="0"/>
          <c:showSerName val="0"/>
          <c:showPercent val="0"/>
          <c:showBubbleSize val="0"/>
        </c:dLbls>
        <c:gapWidth val="182"/>
        <c:overlap val="100"/>
        <c:axId val="599650160"/>
        <c:axId val="1060517696"/>
      </c:barChart>
      <c:catAx>
        <c:axId val="599650160"/>
        <c:scaling>
          <c:orientation val="minMax"/>
        </c:scaling>
        <c:delete val="1"/>
        <c:axPos val="l"/>
        <c:numFmt formatCode="General" sourceLinked="1"/>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5F5A-4CD9-A27F-3B8BFD1EFAF5}"/>
              </c:ext>
            </c:extLst>
          </c:dPt>
          <c:val>
            <c:numRef>
              <c:f>'Path and route course'!$D$26</c:f>
              <c:numCache>
                <c:formatCode>0%</c:formatCode>
                <c:ptCount val="1"/>
                <c:pt idx="0">
                  <c:v>0.57833333333333314</c:v>
                </c:pt>
              </c:numCache>
            </c:numRef>
          </c:val>
          <c:extLst>
            <c:ext xmlns:c16="http://schemas.microsoft.com/office/drawing/2014/chart" uri="{C3380CC4-5D6E-409C-BE32-E72D297353CC}">
              <c16:uniqueId val="{00000002-5F5A-4CD9-A27F-3B8BFD1EFAF5}"/>
            </c:ext>
          </c:extLst>
        </c:ser>
        <c:dLbls>
          <c:showLegendKey val="0"/>
          <c:showVal val="0"/>
          <c:showCatName val="0"/>
          <c:showSerName val="0"/>
          <c:showPercent val="0"/>
          <c:showBubbleSize val="0"/>
        </c:dLbls>
        <c:gapWidth val="219"/>
        <c:overlap val="-27"/>
        <c:axId val="1566228047"/>
        <c:axId val="1454822895"/>
      </c:barChart>
      <c:catAx>
        <c:axId val="1566228047"/>
        <c:scaling>
          <c:orientation val="minMax"/>
        </c:scaling>
        <c:delete val="1"/>
        <c:axPos val="b"/>
        <c:majorTickMark val="none"/>
        <c:minorTickMark val="none"/>
        <c:tickLblPos val="nextTo"/>
        <c:crossAx val="1454822895"/>
        <c:crosses val="autoZero"/>
        <c:auto val="1"/>
        <c:lblAlgn val="ctr"/>
        <c:lblOffset val="100"/>
        <c:noMultiLvlLbl val="0"/>
      </c:catAx>
      <c:valAx>
        <c:axId val="1454822895"/>
        <c:scaling>
          <c:orientation val="minMax"/>
          <c:max val="1"/>
          <c:min val="0"/>
        </c:scaling>
        <c:delete val="1"/>
        <c:axPos val="l"/>
        <c:majorGridlines>
          <c:spPr>
            <a:ln w="9525" cap="flat" cmpd="sng" algn="ctr">
              <a:noFill/>
              <a:round/>
            </a:ln>
            <a:effectLst/>
          </c:spPr>
        </c:majorGridlines>
        <c:numFmt formatCode="0%" sourceLinked="1"/>
        <c:majorTickMark val="none"/>
        <c:minorTickMark val="none"/>
        <c:tickLblPos val="nextTo"/>
        <c:crossAx val="15662280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73614755025068E-2"/>
          <c:y val="0.17330936528081203"/>
          <c:w val="0.73478818808054824"/>
          <c:h val="0.65338126943837593"/>
        </c:manualLayout>
      </c:layout>
      <c:barChart>
        <c:barDir val="bar"/>
        <c:grouping val="clustered"/>
        <c:varyColors val="0"/>
        <c:ser>
          <c:idx val="0"/>
          <c:order val="0"/>
          <c:spPr>
            <a:solidFill>
              <a:schemeClr val="accent2">
                <a:lumMod val="75000"/>
              </a:schemeClr>
            </a:solidFill>
            <a:ln>
              <a:noFill/>
            </a:ln>
            <a:effectLst/>
          </c:spPr>
          <c:invertIfNegative val="0"/>
          <c:val>
            <c:numRef>
              <c:f>'Intersections and crossings'!$F$33</c:f>
              <c:numCache>
                <c:formatCode>0%</c:formatCode>
                <c:ptCount val="1"/>
                <c:pt idx="0">
                  <c:v>1</c:v>
                </c:pt>
              </c:numCache>
            </c:numRef>
          </c:val>
          <c:extLst>
            <c:ext xmlns:c16="http://schemas.microsoft.com/office/drawing/2014/chart" uri="{C3380CC4-5D6E-409C-BE32-E72D297353CC}">
              <c16:uniqueId val="{00000000-CE61-4156-9C51-AE7C2679CB56}"/>
            </c:ext>
          </c:extLst>
        </c:ser>
        <c:dLbls>
          <c:showLegendKey val="0"/>
          <c:showVal val="0"/>
          <c:showCatName val="0"/>
          <c:showSerName val="0"/>
          <c:showPercent val="0"/>
          <c:showBubbleSize val="0"/>
        </c:dLbls>
        <c:gapWidth val="182"/>
        <c:axId val="599650160"/>
        <c:axId val="1060517696"/>
      </c:barChart>
      <c:catAx>
        <c:axId val="599650160"/>
        <c:scaling>
          <c:orientation val="minMax"/>
        </c:scaling>
        <c:delete val="1"/>
        <c:axPos val="l"/>
        <c:majorTickMark val="none"/>
        <c:minorTickMark val="none"/>
        <c:tickLblPos val="nextTo"/>
        <c:crossAx val="1060517696"/>
        <c:crosses val="autoZero"/>
        <c:auto val="1"/>
        <c:lblAlgn val="ctr"/>
        <c:lblOffset val="100"/>
        <c:noMultiLvlLbl val="0"/>
      </c:catAx>
      <c:valAx>
        <c:axId val="1060517696"/>
        <c:scaling>
          <c:orientation val="minMax"/>
          <c:max val="1"/>
          <c:min val="0"/>
        </c:scaling>
        <c:delete val="1"/>
        <c:axPos val="b"/>
        <c:majorGridlines>
          <c:spPr>
            <a:ln w="9525" cap="flat" cmpd="sng" algn="ctr">
              <a:noFill/>
              <a:round/>
            </a:ln>
            <a:effectLst/>
          </c:spPr>
        </c:majorGridlines>
        <c:numFmt formatCode="0%" sourceLinked="1"/>
        <c:majorTickMark val="out"/>
        <c:minorTickMark val="none"/>
        <c:tickLblPos val="nextTo"/>
        <c:crossAx val="59965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EB287547-B94E-4A15-9D34-21AD211E40FE}">
          <cx:dataPt idx="0">
            <cx:spPr>
              <a:solidFill>
                <a:srgbClr val="383428"/>
              </a:solidFill>
            </cx:spPr>
          </cx:dataPt>
          <cx:dataPt idx="1">
            <cx:spPr>
              <a:solidFill>
                <a:srgbClr val="7D7459"/>
              </a:solidFill>
            </cx:spPr>
          </cx:dataPt>
          <cx:dataPt idx="2">
            <cx:spPr>
              <a:solidFill>
                <a:srgbClr val="A9A085"/>
              </a:solidFill>
            </cx:spPr>
          </cx:dataPt>
          <cx:dataPt idx="3">
            <cx:spPr>
              <a:solidFill>
                <a:srgbClr val="C6C0AE"/>
              </a:solidFill>
            </cx:spPr>
          </cx:dataPt>
          <cx:dataPt idx="4">
            <cx:spPr>
              <a:solidFill>
                <a:srgbClr val="E9E6DF"/>
              </a:solidFill>
            </cx:spPr>
          </cx:dataPt>
          <cx:dataLabels pos="inEnd">
            <cx:spPr>
              <a:noFill/>
            </cx:spPr>
            <cx:visibility seriesName="0" categoryName="1" value="0"/>
            <cx:separator>, </cx:separator>
          </cx:dataLabels>
          <cx:dataId val="0"/>
          <cx:layoutPr>
            <cx:parentLabelLayout val="overlapping"/>
          </cx:layoutPr>
        </cx:series>
      </cx:plotAreaRegion>
    </cx:plotArea>
  </cx:chart>
  <cx:spPr>
    <a:noFill/>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supercykelstier.dk/koncept/" TargetMode="External"/><Relationship Id="rId3" Type="http://schemas.openxmlformats.org/officeDocument/2006/relationships/image" Target="../media/image2.svg"/><Relationship Id="rId7" Type="http://schemas.openxmlformats.org/officeDocument/2006/relationships/image" Target="../media/image6.svg"/><Relationship Id="rId2" Type="http://schemas.openxmlformats.org/officeDocument/2006/relationships/image" Target="../media/image1.png"/><Relationship Id="rId1" Type="http://schemas.openxmlformats.org/officeDocument/2006/relationships/hyperlink" Target="https://supercykelstier.dk/english/" TargetMode="External"/><Relationship Id="rId6" Type="http://schemas.openxmlformats.org/officeDocument/2006/relationships/image" Target="../media/image5.png"/><Relationship Id="rId5" Type="http://schemas.openxmlformats.org/officeDocument/2006/relationships/image" Target="../media/image4.svg"/><Relationship Id="rId4" Type="http://schemas.openxmlformats.org/officeDocument/2006/relationships/image" Target="../media/image3.png"/><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hyperlink" Target="https://supercykelstier.dk/koncept/" TargetMode="External"/><Relationship Id="rId3" Type="http://schemas.openxmlformats.org/officeDocument/2006/relationships/image" Target="../media/image10.svg"/><Relationship Id="rId7" Type="http://schemas.openxmlformats.org/officeDocument/2006/relationships/image" Target="../media/image14.svg"/><Relationship Id="rId12" Type="http://schemas.openxmlformats.org/officeDocument/2006/relationships/image" Target="../media/image19.png"/><Relationship Id="rId2" Type="http://schemas.openxmlformats.org/officeDocument/2006/relationships/image" Target="../media/image9.png"/><Relationship Id="rId16" Type="http://schemas.openxmlformats.org/officeDocument/2006/relationships/image" Target="../media/image7.png"/><Relationship Id="rId1" Type="http://schemas.openxmlformats.org/officeDocument/2006/relationships/chart" Target="../charts/chart1.xml"/><Relationship Id="rId6" Type="http://schemas.openxmlformats.org/officeDocument/2006/relationships/image" Target="../media/image13.png"/><Relationship Id="rId11" Type="http://schemas.openxmlformats.org/officeDocument/2006/relationships/image" Target="../media/image18.svg"/><Relationship Id="rId5" Type="http://schemas.openxmlformats.org/officeDocument/2006/relationships/image" Target="../media/image12.svg"/><Relationship Id="rId15" Type="http://schemas.openxmlformats.org/officeDocument/2006/relationships/image" Target="../media/image2.sv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svg"/><Relationship Id="rId1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image" Target="../media/image3.png"/><Relationship Id="rId3" Type="http://schemas.openxmlformats.org/officeDocument/2006/relationships/chart" Target="../charts/chart4.xml"/><Relationship Id="rId7" Type="http://schemas.openxmlformats.org/officeDocument/2006/relationships/chart" Target="../charts/chart6.xml"/><Relationship Id="rId12" Type="http://schemas.openxmlformats.org/officeDocument/2006/relationships/image" Target="../media/image2.svg"/><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5.xml"/><Relationship Id="rId11" Type="http://schemas.openxmlformats.org/officeDocument/2006/relationships/image" Target="../media/image1.png"/><Relationship Id="rId5" Type="http://schemas.openxmlformats.org/officeDocument/2006/relationships/image" Target="../media/image10.svg"/><Relationship Id="rId15" Type="http://schemas.openxmlformats.org/officeDocument/2006/relationships/image" Target="../media/image21.svg"/><Relationship Id="rId10" Type="http://schemas.openxmlformats.org/officeDocument/2006/relationships/hyperlink" Target="https://supercykelstier.dk/koncept/design-og-anlaeg/sti-og-trace-paa-supercykelstier/" TargetMode="External"/><Relationship Id="rId4" Type="http://schemas.openxmlformats.org/officeDocument/2006/relationships/image" Target="../media/image9.png"/><Relationship Id="rId9" Type="http://schemas.openxmlformats.org/officeDocument/2006/relationships/chart" Target="../charts/chart8.xml"/><Relationship Id="rId14" Type="http://schemas.openxmlformats.org/officeDocument/2006/relationships/image" Target="../media/image20.svg"/></Relationships>
</file>

<file path=xl/drawings/_rels/drawing4.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hyperlink" Target="https://supercykelstier.dk/koncept/design-og-anlaeg/krydsninger-paa-supercykelstier/" TargetMode="Externa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image" Target="../media/image21.svg"/><Relationship Id="rId2" Type="http://schemas.openxmlformats.org/officeDocument/2006/relationships/image" Target="../media/image12.svg"/><Relationship Id="rId16" Type="http://schemas.openxmlformats.org/officeDocument/2006/relationships/image" Target="../media/image3.png"/><Relationship Id="rId1" Type="http://schemas.openxmlformats.org/officeDocument/2006/relationships/image" Target="../media/image11.png"/><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image" Target="../media/image2.svg"/><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microsoft.com/office/2014/relationships/chartEx" Target="../charts/chartEx1.xml"/><Relationship Id="rId7" Type="http://schemas.openxmlformats.org/officeDocument/2006/relationships/image" Target="../media/image2.svg"/><Relationship Id="rId2" Type="http://schemas.openxmlformats.org/officeDocument/2006/relationships/image" Target="../media/image14.svg"/><Relationship Id="rId1" Type="http://schemas.openxmlformats.org/officeDocument/2006/relationships/image" Target="../media/image13.png"/><Relationship Id="rId6" Type="http://schemas.openxmlformats.org/officeDocument/2006/relationships/image" Target="../media/image1.png"/><Relationship Id="rId5" Type="http://schemas.openxmlformats.org/officeDocument/2006/relationships/hyperlink" Target="https://supercykelstier.dk/koncept/design-og-anlaeg/sti-og-trace-paa-supercykelstier/#oevrigetraceringselementer" TargetMode="External"/><Relationship Id="rId4" Type="http://schemas.openxmlformats.org/officeDocument/2006/relationships/chart" Target="../charts/chart19.xml"/></Relationships>
</file>

<file path=xl/drawings/_rels/drawing6.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chart" Target="../charts/chart20.xml"/><Relationship Id="rId7" Type="http://schemas.openxmlformats.org/officeDocument/2006/relationships/image" Target="../media/image1.png"/><Relationship Id="rId2" Type="http://schemas.openxmlformats.org/officeDocument/2006/relationships/image" Target="../media/image16.svg"/><Relationship Id="rId1" Type="http://schemas.openxmlformats.org/officeDocument/2006/relationships/image" Target="../media/image15.png"/><Relationship Id="rId6" Type="http://schemas.openxmlformats.org/officeDocument/2006/relationships/hyperlink" Target="https://supercykelstier.dk/koncept/design-og-anlaeg/belysning-paa-supercykelstier/" TargetMode="External"/><Relationship Id="rId5" Type="http://schemas.openxmlformats.org/officeDocument/2006/relationships/chart" Target="../charts/chart22.xml"/><Relationship Id="rId4" Type="http://schemas.openxmlformats.org/officeDocument/2006/relationships/chart" Target="../charts/chart2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image" Target="../media/image18.svg"/><Relationship Id="rId1" Type="http://schemas.openxmlformats.org/officeDocument/2006/relationships/image" Target="../media/image17.png"/><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https://supercykelstier.dk/koncept/rutevejledning-og-vejvisning/"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9.png"/><Relationship Id="rId1" Type="http://schemas.openxmlformats.org/officeDocument/2006/relationships/chart" Target="../charts/chart24.xml"/><Relationship Id="rId4" Type="http://schemas.openxmlformats.org/officeDocument/2006/relationships/image" Target="../media/image2.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4.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jpeg"/><Relationship Id="rId1" Type="http://schemas.openxmlformats.org/officeDocument/2006/relationships/image" Target="../media/image31.jpeg"/><Relationship Id="rId4" Type="http://schemas.openxmlformats.org/officeDocument/2006/relationships/image" Target="../media/image3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5.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png"/><Relationship Id="rId6" Type="http://schemas.openxmlformats.org/officeDocument/2006/relationships/image" Target="../media/image41.jpeg"/><Relationship Id="rId5" Type="http://schemas.openxmlformats.org/officeDocument/2006/relationships/image" Target="../media/image40.jpeg"/><Relationship Id="rId4" Type="http://schemas.openxmlformats.org/officeDocument/2006/relationships/image" Target="../media/image39.jpeg"/></Relationships>
</file>

<file path=xl/drawings/drawing1.xml><?xml version="1.0" encoding="utf-8"?>
<xdr:wsDr xmlns:xdr="http://schemas.openxmlformats.org/drawingml/2006/spreadsheetDrawing" xmlns:a="http://schemas.openxmlformats.org/drawingml/2006/main">
  <xdr:twoCellAnchor editAs="oneCell">
    <xdr:from>
      <xdr:col>4</xdr:col>
      <xdr:colOff>215507</xdr:colOff>
      <xdr:row>25</xdr:row>
      <xdr:rowOff>70783</xdr:rowOff>
    </xdr:from>
    <xdr:to>
      <xdr:col>5</xdr:col>
      <xdr:colOff>8023</xdr:colOff>
      <xdr:row>26</xdr:row>
      <xdr:rowOff>184768</xdr:rowOff>
    </xdr:to>
    <xdr:pic>
      <xdr:nvPicPr>
        <xdr:cNvPr id="8" name="Grafik 7" descr="Dobbelttrykbevægelse med massiv udfyldning">
          <a:hlinkClick xmlns:r="http://schemas.openxmlformats.org/officeDocument/2006/relationships" r:id="rId1"/>
          <a:extLst>
            <a:ext uri="{FF2B5EF4-FFF2-40B4-BE49-F238E27FC236}">
              <a16:creationId xmlns:a16="http://schemas.microsoft.com/office/drawing/2014/main" id="{059514A7-2121-4FAA-ACF9-F75823FB2A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2200141">
          <a:off x="2644382" y="11727002"/>
          <a:ext cx="399735" cy="399735"/>
        </a:xfrm>
        <a:prstGeom prst="rect">
          <a:avLst/>
        </a:prstGeom>
      </xdr:spPr>
    </xdr:pic>
    <xdr:clientData/>
  </xdr:twoCellAnchor>
  <xdr:twoCellAnchor editAs="oneCell">
    <xdr:from>
      <xdr:col>4</xdr:col>
      <xdr:colOff>238125</xdr:colOff>
      <xdr:row>22</xdr:row>
      <xdr:rowOff>1264445</xdr:rowOff>
    </xdr:from>
    <xdr:to>
      <xdr:col>5</xdr:col>
      <xdr:colOff>35719</xdr:colOff>
      <xdr:row>23</xdr:row>
      <xdr:rowOff>276226</xdr:rowOff>
    </xdr:to>
    <xdr:pic>
      <xdr:nvPicPr>
        <xdr:cNvPr id="10" name="Grafik 2" descr="Kort med knappenål med massiv udfyldning">
          <a:extLst>
            <a:ext uri="{FF2B5EF4-FFF2-40B4-BE49-F238E27FC236}">
              <a16:creationId xmlns:a16="http://schemas.microsoft.com/office/drawing/2014/main" id="{C5B2020E-A039-3996-D571-2007D4C6AB3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676525" y="11865770"/>
          <a:ext cx="407194" cy="402433"/>
        </a:xfrm>
        <a:prstGeom prst="rect">
          <a:avLst/>
        </a:prstGeom>
      </xdr:spPr>
    </xdr:pic>
    <xdr:clientData/>
  </xdr:twoCellAnchor>
  <xdr:twoCellAnchor editAs="oneCell">
    <xdr:from>
      <xdr:col>4</xdr:col>
      <xdr:colOff>27506</xdr:colOff>
      <xdr:row>10</xdr:row>
      <xdr:rowOff>266214</xdr:rowOff>
    </xdr:from>
    <xdr:to>
      <xdr:col>4</xdr:col>
      <xdr:colOff>218006</xdr:colOff>
      <xdr:row>10</xdr:row>
      <xdr:rowOff>456714</xdr:rowOff>
    </xdr:to>
    <xdr:pic>
      <xdr:nvPicPr>
        <xdr:cNvPr id="13" name="Grafik 12" descr="Advarsel med massiv udfyldning">
          <a:extLst>
            <a:ext uri="{FF2B5EF4-FFF2-40B4-BE49-F238E27FC236}">
              <a16:creationId xmlns:a16="http://schemas.microsoft.com/office/drawing/2014/main" id="{B3F649C0-1279-44A7-0F62-259CEA4EF07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583705" y="2423918"/>
          <a:ext cx="190500" cy="190500"/>
        </a:xfrm>
        <a:prstGeom prst="rect">
          <a:avLst/>
        </a:prstGeom>
      </xdr:spPr>
    </xdr:pic>
    <xdr:clientData/>
  </xdr:twoCellAnchor>
  <xdr:twoCellAnchor editAs="oneCell">
    <xdr:from>
      <xdr:col>4</xdr:col>
      <xdr:colOff>3361</xdr:colOff>
      <xdr:row>11</xdr:row>
      <xdr:rowOff>26008</xdr:rowOff>
    </xdr:from>
    <xdr:to>
      <xdr:col>4</xdr:col>
      <xdr:colOff>250981</xdr:colOff>
      <xdr:row>12</xdr:row>
      <xdr:rowOff>81175</xdr:rowOff>
    </xdr:to>
    <xdr:pic>
      <xdr:nvPicPr>
        <xdr:cNvPr id="2" name="Grafik 1" descr="Dobbelttrykbevægelse med massiv udfyldning">
          <a:hlinkClick xmlns:r="http://schemas.openxmlformats.org/officeDocument/2006/relationships" r:id="rId8"/>
          <a:extLst>
            <a:ext uri="{FF2B5EF4-FFF2-40B4-BE49-F238E27FC236}">
              <a16:creationId xmlns:a16="http://schemas.microsoft.com/office/drawing/2014/main" id="{8EDC184C-541B-47EF-B8F8-6145C95F5D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2200141">
          <a:off x="2445225" y="2827224"/>
          <a:ext cx="247620" cy="243934"/>
        </a:xfrm>
        <a:prstGeom prst="rect">
          <a:avLst/>
        </a:prstGeom>
      </xdr:spPr>
    </xdr:pic>
    <xdr:clientData/>
  </xdr:twoCellAnchor>
  <xdr:twoCellAnchor editAs="oneCell">
    <xdr:from>
      <xdr:col>0</xdr:col>
      <xdr:colOff>606837</xdr:colOff>
      <xdr:row>3</xdr:row>
      <xdr:rowOff>23045</xdr:rowOff>
    </xdr:from>
    <xdr:to>
      <xdr:col>6</xdr:col>
      <xdr:colOff>1</xdr:colOff>
      <xdr:row>7</xdr:row>
      <xdr:rowOff>308102</xdr:rowOff>
    </xdr:to>
    <xdr:pic>
      <xdr:nvPicPr>
        <xdr:cNvPr id="3" name="Billede 2">
          <a:extLst>
            <a:ext uri="{FF2B5EF4-FFF2-40B4-BE49-F238E27FC236}">
              <a16:creationId xmlns:a16="http://schemas.microsoft.com/office/drawing/2014/main" id="{41F29D0B-2CCB-4EBD-B375-156598CB1A7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06837" y="599154"/>
          <a:ext cx="3679414" cy="10532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435451</xdr:colOff>
      <xdr:row>17</xdr:row>
      <xdr:rowOff>145562</xdr:rowOff>
    </xdr:from>
    <xdr:to>
      <xdr:col>13</xdr:col>
      <xdr:colOff>215900</xdr:colOff>
      <xdr:row>44</xdr:row>
      <xdr:rowOff>128706</xdr:rowOff>
    </xdr:to>
    <xdr:graphicFrame macro="">
      <xdr:nvGraphicFramePr>
        <xdr:cNvPr id="2" name="Diagram 1">
          <a:extLst>
            <a:ext uri="{FF2B5EF4-FFF2-40B4-BE49-F238E27FC236}">
              <a16:creationId xmlns:a16="http://schemas.microsoft.com/office/drawing/2014/main" id="{36205528-2EBC-401E-B83F-930F35020A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470805</xdr:colOff>
      <xdr:row>11</xdr:row>
      <xdr:rowOff>88449</xdr:rowOff>
    </xdr:from>
    <xdr:to>
      <xdr:col>7</xdr:col>
      <xdr:colOff>1125943</xdr:colOff>
      <xdr:row>15</xdr:row>
      <xdr:rowOff>16198</xdr:rowOff>
    </xdr:to>
    <xdr:pic>
      <xdr:nvPicPr>
        <xdr:cNvPr id="3" name="Grafik 2" descr="Vej med massiv udfyldning">
          <a:extLst>
            <a:ext uri="{FF2B5EF4-FFF2-40B4-BE49-F238E27FC236}">
              <a16:creationId xmlns:a16="http://schemas.microsoft.com/office/drawing/2014/main" id="{7D78D8AF-081D-4EFD-A9B1-709D4568E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75662" y="1326699"/>
          <a:ext cx="660853" cy="629605"/>
        </a:xfrm>
        <a:prstGeom prst="rect">
          <a:avLst/>
        </a:prstGeom>
      </xdr:spPr>
    </xdr:pic>
    <xdr:clientData/>
  </xdr:twoCellAnchor>
  <xdr:twoCellAnchor editAs="oneCell">
    <xdr:from>
      <xdr:col>8</xdr:col>
      <xdr:colOff>402417</xdr:colOff>
      <xdr:row>11</xdr:row>
      <xdr:rowOff>116115</xdr:rowOff>
    </xdr:from>
    <xdr:to>
      <xdr:col>8</xdr:col>
      <xdr:colOff>1046569</xdr:colOff>
      <xdr:row>15</xdr:row>
      <xdr:rowOff>20131</xdr:rowOff>
    </xdr:to>
    <xdr:pic>
      <xdr:nvPicPr>
        <xdr:cNvPr id="4" name="Grafik 3" descr="Trafiklys med massiv udfyldning">
          <a:extLst>
            <a:ext uri="{FF2B5EF4-FFF2-40B4-BE49-F238E27FC236}">
              <a16:creationId xmlns:a16="http://schemas.microsoft.com/office/drawing/2014/main" id="{FCA5F0BA-78B7-4065-A81E-33A77413EA7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049631" y="1354365"/>
          <a:ext cx="658122" cy="600157"/>
        </a:xfrm>
        <a:prstGeom prst="rect">
          <a:avLst/>
        </a:prstGeom>
      </xdr:spPr>
    </xdr:pic>
    <xdr:clientData/>
  </xdr:twoCellAnchor>
  <xdr:twoCellAnchor editAs="oneCell">
    <xdr:from>
      <xdr:col>9</xdr:col>
      <xdr:colOff>431869</xdr:colOff>
      <xdr:row>12</xdr:row>
      <xdr:rowOff>7257</xdr:rowOff>
    </xdr:from>
    <xdr:to>
      <xdr:col>9</xdr:col>
      <xdr:colOff>1012189</xdr:colOff>
      <xdr:row>15</xdr:row>
      <xdr:rowOff>2541</xdr:rowOff>
    </xdr:to>
    <xdr:pic>
      <xdr:nvPicPr>
        <xdr:cNvPr id="5" name="Grafik 4" descr="Vandmanden med massiv udfyldning">
          <a:extLst>
            <a:ext uri="{FF2B5EF4-FFF2-40B4-BE49-F238E27FC236}">
              <a16:creationId xmlns:a16="http://schemas.microsoft.com/office/drawing/2014/main" id="{BFEC605F-0E6C-409A-BBAA-BDB81BF944C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9521440" y="1422400"/>
          <a:ext cx="580320" cy="525961"/>
        </a:xfrm>
        <a:prstGeom prst="rect">
          <a:avLst/>
        </a:prstGeom>
      </xdr:spPr>
    </xdr:pic>
    <xdr:clientData/>
  </xdr:twoCellAnchor>
  <xdr:twoCellAnchor editAs="oneCell">
    <xdr:from>
      <xdr:col>10</xdr:col>
      <xdr:colOff>483708</xdr:colOff>
      <xdr:row>11</xdr:row>
      <xdr:rowOff>172811</xdr:rowOff>
    </xdr:from>
    <xdr:to>
      <xdr:col>10</xdr:col>
      <xdr:colOff>971144</xdr:colOff>
      <xdr:row>14</xdr:row>
      <xdr:rowOff>130649</xdr:rowOff>
    </xdr:to>
    <xdr:pic>
      <xdr:nvPicPr>
        <xdr:cNvPr id="6" name="Grafik 5" descr="Gadelampe med massiv udfyldning">
          <a:extLst>
            <a:ext uri="{FF2B5EF4-FFF2-40B4-BE49-F238E27FC236}">
              <a16:creationId xmlns:a16="http://schemas.microsoft.com/office/drawing/2014/main" id="{325769E9-C8DC-49E8-B10D-FCE6C68BADF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1015637" y="1411061"/>
          <a:ext cx="501406" cy="482800"/>
        </a:xfrm>
        <a:prstGeom prst="rect">
          <a:avLst/>
        </a:prstGeom>
      </xdr:spPr>
    </xdr:pic>
    <xdr:clientData/>
  </xdr:twoCellAnchor>
  <xdr:twoCellAnchor editAs="oneCell">
    <xdr:from>
      <xdr:col>11</xdr:col>
      <xdr:colOff>407649</xdr:colOff>
      <xdr:row>11</xdr:row>
      <xdr:rowOff>116115</xdr:rowOff>
    </xdr:from>
    <xdr:to>
      <xdr:col>11</xdr:col>
      <xdr:colOff>1011963</xdr:colOff>
      <xdr:row>14</xdr:row>
      <xdr:rowOff>154580</xdr:rowOff>
    </xdr:to>
    <xdr:pic>
      <xdr:nvPicPr>
        <xdr:cNvPr id="7" name="Grafik 6" descr="Skilte med massiv udfyldning">
          <a:extLst>
            <a:ext uri="{FF2B5EF4-FFF2-40B4-BE49-F238E27FC236}">
              <a16:creationId xmlns:a16="http://schemas.microsoft.com/office/drawing/2014/main" id="{084BA83D-719C-474F-812D-C2EEBBD52E3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12381935" y="1354365"/>
          <a:ext cx="610029" cy="569142"/>
        </a:xfrm>
        <a:prstGeom prst="rect">
          <a:avLst/>
        </a:prstGeom>
      </xdr:spPr>
    </xdr:pic>
    <xdr:clientData/>
  </xdr:twoCellAnchor>
  <xdr:twoCellAnchor editAs="oneCell">
    <xdr:from>
      <xdr:col>12</xdr:col>
      <xdr:colOff>446634</xdr:colOff>
      <xdr:row>12</xdr:row>
      <xdr:rowOff>40821</xdr:rowOff>
    </xdr:from>
    <xdr:to>
      <xdr:col>12</xdr:col>
      <xdr:colOff>895879</xdr:colOff>
      <xdr:row>14</xdr:row>
      <xdr:rowOff>136073</xdr:rowOff>
    </xdr:to>
    <xdr:pic>
      <xdr:nvPicPr>
        <xdr:cNvPr id="10" name="Billede 9" descr="Air pump - Free transportation icons">
          <a:extLst>
            <a:ext uri="{FF2B5EF4-FFF2-40B4-BE49-F238E27FC236}">
              <a16:creationId xmlns:a16="http://schemas.microsoft.com/office/drawing/2014/main" id="{5836DC41-D9BE-46FD-8F96-E8BB9302B83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863277" y="1891392"/>
          <a:ext cx="440990" cy="449037"/>
        </a:xfrm>
        <a:prstGeom prst="rect">
          <a:avLst/>
        </a:prstGeom>
        <a:noFill/>
        <a:ln>
          <a:noFill/>
        </a:ln>
      </xdr:spPr>
    </xdr:pic>
    <xdr:clientData/>
  </xdr:twoCellAnchor>
  <xdr:twoCellAnchor editAs="oneCell">
    <xdr:from>
      <xdr:col>1</xdr:col>
      <xdr:colOff>258536</xdr:colOff>
      <xdr:row>10</xdr:row>
      <xdr:rowOff>54428</xdr:rowOff>
    </xdr:from>
    <xdr:to>
      <xdr:col>2</xdr:col>
      <xdr:colOff>93617</xdr:colOff>
      <xdr:row>12</xdr:row>
      <xdr:rowOff>95249</xdr:rowOff>
    </xdr:to>
    <xdr:pic>
      <xdr:nvPicPr>
        <xdr:cNvPr id="14" name="Grafik 13" descr="Dobbelttrykbevægelse med massiv udfyldning">
          <a:hlinkClick xmlns:r="http://schemas.openxmlformats.org/officeDocument/2006/relationships" r:id="rId13"/>
          <a:extLst>
            <a:ext uri="{FF2B5EF4-FFF2-40B4-BE49-F238E27FC236}">
              <a16:creationId xmlns:a16="http://schemas.microsoft.com/office/drawing/2014/main" id="{9D1B31BB-0E9F-4976-8AE0-F1D0C85534A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rot="2200141">
          <a:off x="843643" y="2258785"/>
          <a:ext cx="462643" cy="462643"/>
        </a:xfrm>
        <a:prstGeom prst="rect">
          <a:avLst/>
        </a:prstGeom>
      </xdr:spPr>
    </xdr:pic>
    <xdr:clientData/>
  </xdr:twoCellAnchor>
  <xdr:twoCellAnchor>
    <xdr:from>
      <xdr:col>6</xdr:col>
      <xdr:colOff>254907</xdr:colOff>
      <xdr:row>23</xdr:row>
      <xdr:rowOff>92323</xdr:rowOff>
    </xdr:from>
    <xdr:to>
      <xdr:col>13</xdr:col>
      <xdr:colOff>313499</xdr:colOff>
      <xdr:row>23</xdr:row>
      <xdr:rowOff>93272</xdr:rowOff>
    </xdr:to>
    <xdr:cxnSp macro="">
      <xdr:nvCxnSpPr>
        <xdr:cNvPr id="9" name="Lige forbindelse 8">
          <a:extLst>
            <a:ext uri="{FF2B5EF4-FFF2-40B4-BE49-F238E27FC236}">
              <a16:creationId xmlns:a16="http://schemas.microsoft.com/office/drawing/2014/main" id="{AEE927A5-443D-487E-B0E7-299B73E7ADF1}"/>
            </a:ext>
          </a:extLst>
        </xdr:cNvPr>
        <xdr:cNvCxnSpPr/>
      </xdr:nvCxnSpPr>
      <xdr:spPr>
        <a:xfrm flipH="1">
          <a:off x="5816631" y="4751909"/>
          <a:ext cx="9294558" cy="949"/>
        </a:xfrm>
        <a:prstGeom prst="line">
          <a:avLst/>
        </a:prstGeom>
        <a:ln w="285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3</xdr:row>
      <xdr:rowOff>97977</xdr:rowOff>
    </xdr:from>
    <xdr:to>
      <xdr:col>4</xdr:col>
      <xdr:colOff>101964</xdr:colOff>
      <xdr:row>5</xdr:row>
      <xdr:rowOff>495879</xdr:rowOff>
    </xdr:to>
    <xdr:pic>
      <xdr:nvPicPr>
        <xdr:cNvPr id="11" name="Billede 10">
          <a:extLst>
            <a:ext uri="{FF2B5EF4-FFF2-40B4-BE49-F238E27FC236}">
              <a16:creationId xmlns:a16="http://schemas.microsoft.com/office/drawing/2014/main" id="{6F438C45-B384-24CC-D420-0BA3B1C57A3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87375" y="732977"/>
          <a:ext cx="2610214" cy="7471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475071</xdr:colOff>
      <xdr:row>42</xdr:row>
      <xdr:rowOff>66023</xdr:rowOff>
    </xdr:from>
    <xdr:to>
      <xdr:col>6</xdr:col>
      <xdr:colOff>135610</xdr:colOff>
      <xdr:row>46</xdr:row>
      <xdr:rowOff>122116</xdr:rowOff>
    </xdr:to>
    <xdr:graphicFrame macro="">
      <xdr:nvGraphicFramePr>
        <xdr:cNvPr id="4" name="Diagram 3">
          <a:extLst>
            <a:ext uri="{FF2B5EF4-FFF2-40B4-BE49-F238E27FC236}">
              <a16:creationId xmlns:a16="http://schemas.microsoft.com/office/drawing/2014/main" id="{FCEAF05B-2B3E-44F8-9ACF-26FD5E144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478079</xdr:colOff>
      <xdr:row>45</xdr:row>
      <xdr:rowOff>81720</xdr:rowOff>
    </xdr:from>
    <xdr:to>
      <xdr:col>6</xdr:col>
      <xdr:colOff>133457</xdr:colOff>
      <xdr:row>49</xdr:row>
      <xdr:rowOff>134897</xdr:rowOff>
    </xdr:to>
    <xdr:graphicFrame macro="">
      <xdr:nvGraphicFramePr>
        <xdr:cNvPr id="5" name="Diagram 4">
          <a:extLst>
            <a:ext uri="{FF2B5EF4-FFF2-40B4-BE49-F238E27FC236}">
              <a16:creationId xmlns:a16="http://schemas.microsoft.com/office/drawing/2014/main" id="{3631EA70-E7AD-43FD-A537-C43BEB09B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476094</xdr:colOff>
      <xdr:row>48</xdr:row>
      <xdr:rowOff>61035</xdr:rowOff>
    </xdr:from>
    <xdr:to>
      <xdr:col>6</xdr:col>
      <xdr:colOff>131305</xdr:colOff>
      <xdr:row>52</xdr:row>
      <xdr:rowOff>131327</xdr:rowOff>
    </xdr:to>
    <xdr:graphicFrame macro="">
      <xdr:nvGraphicFramePr>
        <xdr:cNvPr id="6" name="Diagram 5">
          <a:extLst>
            <a:ext uri="{FF2B5EF4-FFF2-40B4-BE49-F238E27FC236}">
              <a16:creationId xmlns:a16="http://schemas.microsoft.com/office/drawing/2014/main" id="{60503D34-F9F9-4F96-8884-1600691F7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398444</xdr:colOff>
      <xdr:row>1</xdr:row>
      <xdr:rowOff>67875</xdr:rowOff>
    </xdr:from>
    <xdr:to>
      <xdr:col>4</xdr:col>
      <xdr:colOff>110426</xdr:colOff>
      <xdr:row>6</xdr:row>
      <xdr:rowOff>232660</xdr:rowOff>
    </xdr:to>
    <xdr:pic>
      <xdr:nvPicPr>
        <xdr:cNvPr id="2" name="Grafik 1" descr="Vej med massiv udfyldning">
          <a:extLst>
            <a:ext uri="{FF2B5EF4-FFF2-40B4-BE49-F238E27FC236}">
              <a16:creationId xmlns:a16="http://schemas.microsoft.com/office/drawing/2014/main" id="{40ADF65C-5EF0-4830-A5E6-CA408628B56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619598" y="67875"/>
          <a:ext cx="924246" cy="959624"/>
        </a:xfrm>
        <a:prstGeom prst="rect">
          <a:avLst/>
        </a:prstGeom>
      </xdr:spPr>
    </xdr:pic>
    <xdr:clientData/>
  </xdr:twoCellAnchor>
  <xdr:twoCellAnchor>
    <xdr:from>
      <xdr:col>4</xdr:col>
      <xdr:colOff>97971</xdr:colOff>
      <xdr:row>43</xdr:row>
      <xdr:rowOff>50786</xdr:rowOff>
    </xdr:from>
    <xdr:to>
      <xdr:col>4</xdr:col>
      <xdr:colOff>99069</xdr:colOff>
      <xdr:row>51</xdr:row>
      <xdr:rowOff>182786</xdr:rowOff>
    </xdr:to>
    <xdr:cxnSp macro="">
      <xdr:nvCxnSpPr>
        <xdr:cNvPr id="3" name="Lige forbindelse 2">
          <a:extLst>
            <a:ext uri="{FF2B5EF4-FFF2-40B4-BE49-F238E27FC236}">
              <a16:creationId xmlns:a16="http://schemas.microsoft.com/office/drawing/2014/main" id="{D9A3E8C8-AF0F-4391-B2DF-E71C983B8774}"/>
            </a:ext>
          </a:extLst>
        </xdr:cNvPr>
        <xdr:cNvCxnSpPr/>
      </xdr:nvCxnSpPr>
      <xdr:spPr>
        <a:xfrm flipH="1">
          <a:off x="2540279" y="6596171"/>
          <a:ext cx="1098" cy="165600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162718</xdr:colOff>
      <xdr:row>51</xdr:row>
      <xdr:rowOff>64135</xdr:rowOff>
    </xdr:from>
    <xdr:to>
      <xdr:col>8</xdr:col>
      <xdr:colOff>358437</xdr:colOff>
      <xdr:row>55</xdr:row>
      <xdr:rowOff>122989</xdr:rowOff>
    </xdr:to>
    <xdr:graphicFrame macro="">
      <xdr:nvGraphicFramePr>
        <xdr:cNvPr id="10" name="Diagram 9">
          <a:extLst>
            <a:ext uri="{FF2B5EF4-FFF2-40B4-BE49-F238E27FC236}">
              <a16:creationId xmlns:a16="http://schemas.microsoft.com/office/drawing/2014/main" id="{169F729F-7B73-42D4-B845-756476F423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502920</xdr:colOff>
      <xdr:row>76</xdr:row>
      <xdr:rowOff>38100</xdr:rowOff>
    </xdr:from>
    <xdr:to>
      <xdr:col>6</xdr:col>
      <xdr:colOff>33476</xdr:colOff>
      <xdr:row>80</xdr:row>
      <xdr:rowOff>162561</xdr:rowOff>
    </xdr:to>
    <xdr:graphicFrame macro="">
      <xdr:nvGraphicFramePr>
        <xdr:cNvPr id="16" name="Diagram 15">
          <a:extLst>
            <a:ext uri="{FF2B5EF4-FFF2-40B4-BE49-F238E27FC236}">
              <a16:creationId xmlns:a16="http://schemas.microsoft.com/office/drawing/2014/main" id="{CAAB0D97-A984-47DB-A8E1-B784229CE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434425</xdr:colOff>
      <xdr:row>32</xdr:row>
      <xdr:rowOff>38787</xdr:rowOff>
    </xdr:from>
    <xdr:to>
      <xdr:col>7</xdr:col>
      <xdr:colOff>291306</xdr:colOff>
      <xdr:row>37</xdr:row>
      <xdr:rowOff>164026</xdr:rowOff>
    </xdr:to>
    <xdr:graphicFrame macro="">
      <xdr:nvGraphicFramePr>
        <xdr:cNvPr id="24" name="Diagram 23">
          <a:extLst>
            <a:ext uri="{FF2B5EF4-FFF2-40B4-BE49-F238E27FC236}">
              <a16:creationId xmlns:a16="http://schemas.microsoft.com/office/drawing/2014/main" id="{6E474A18-328B-4371-AAD3-F6AA4BC15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415806</xdr:colOff>
      <xdr:row>20</xdr:row>
      <xdr:rowOff>50800</xdr:rowOff>
    </xdr:from>
    <xdr:to>
      <xdr:col>4</xdr:col>
      <xdr:colOff>193679</xdr:colOff>
      <xdr:row>31</xdr:row>
      <xdr:rowOff>141121</xdr:rowOff>
    </xdr:to>
    <xdr:graphicFrame macro="">
      <xdr:nvGraphicFramePr>
        <xdr:cNvPr id="7" name="Diagram 6">
          <a:extLst>
            <a:ext uri="{FF2B5EF4-FFF2-40B4-BE49-F238E27FC236}">
              <a16:creationId xmlns:a16="http://schemas.microsoft.com/office/drawing/2014/main" id="{78BBD26E-5DD9-4D7B-8F8E-41526CF507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461533</xdr:colOff>
      <xdr:row>22</xdr:row>
      <xdr:rowOff>109362</xdr:rowOff>
    </xdr:from>
    <xdr:to>
      <xdr:col>3</xdr:col>
      <xdr:colOff>151614</xdr:colOff>
      <xdr:row>22</xdr:row>
      <xdr:rowOff>109362</xdr:rowOff>
    </xdr:to>
    <xdr:cxnSp macro="">
      <xdr:nvCxnSpPr>
        <xdr:cNvPr id="8" name="Lige forbindelse 7">
          <a:extLst>
            <a:ext uri="{FF2B5EF4-FFF2-40B4-BE49-F238E27FC236}">
              <a16:creationId xmlns:a16="http://schemas.microsoft.com/office/drawing/2014/main" id="{BB215AF5-0DEB-43E6-8D30-BA7D5BFA077C}"/>
            </a:ext>
          </a:extLst>
        </xdr:cNvPr>
        <xdr:cNvCxnSpPr/>
      </xdr:nvCxnSpPr>
      <xdr:spPr>
        <a:xfrm>
          <a:off x="1068924" y="5150710"/>
          <a:ext cx="904864"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244928</xdr:colOff>
      <xdr:row>4</xdr:row>
      <xdr:rowOff>54429</xdr:rowOff>
    </xdr:from>
    <xdr:to>
      <xdr:col>8</xdr:col>
      <xdr:colOff>111125</xdr:colOff>
      <xdr:row>6</xdr:row>
      <xdr:rowOff>33565</xdr:rowOff>
    </xdr:to>
    <xdr:pic>
      <xdr:nvPicPr>
        <xdr:cNvPr id="18" name="Grafik 17" descr="Dobbelttrykbevægelse med massiv udfyldning">
          <a:hlinkClick xmlns:r="http://schemas.openxmlformats.org/officeDocument/2006/relationships" r:id="rId10"/>
          <a:extLst>
            <a:ext uri="{FF2B5EF4-FFF2-40B4-BE49-F238E27FC236}">
              <a16:creationId xmlns:a16="http://schemas.microsoft.com/office/drawing/2014/main" id="{F43EFD10-4150-4B64-98C0-9E03A15C8F1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2200141">
          <a:off x="4340678" y="585108"/>
          <a:ext cx="462643" cy="462643"/>
        </a:xfrm>
        <a:prstGeom prst="rect">
          <a:avLst/>
        </a:prstGeom>
      </xdr:spPr>
    </xdr:pic>
    <xdr:clientData/>
  </xdr:twoCellAnchor>
  <xdr:twoCellAnchor editAs="oneCell">
    <xdr:from>
      <xdr:col>13</xdr:col>
      <xdr:colOff>244928</xdr:colOff>
      <xdr:row>10</xdr:row>
      <xdr:rowOff>0</xdr:rowOff>
    </xdr:from>
    <xdr:to>
      <xdr:col>13</xdr:col>
      <xdr:colOff>758008</xdr:colOff>
      <xdr:row>11</xdr:row>
      <xdr:rowOff>307975</xdr:rowOff>
    </xdr:to>
    <xdr:pic>
      <xdr:nvPicPr>
        <xdr:cNvPr id="19" name="Grafik 2" descr="Kort med knappenål med massiv udfyldning">
          <a:extLst>
            <a:ext uri="{FF2B5EF4-FFF2-40B4-BE49-F238E27FC236}">
              <a16:creationId xmlns:a16="http://schemas.microsoft.com/office/drawing/2014/main" id="{BF391A50-9349-4F52-A97A-1F2AC78A06E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0423071" y="1619250"/>
          <a:ext cx="504825" cy="504825"/>
        </a:xfrm>
        <a:prstGeom prst="rect">
          <a:avLst/>
        </a:prstGeom>
      </xdr:spPr>
    </xdr:pic>
    <xdr:clientData/>
  </xdr:twoCellAnchor>
  <xdr:twoCellAnchor editAs="oneCell">
    <xdr:from>
      <xdr:col>20</xdr:col>
      <xdr:colOff>258536</xdr:colOff>
      <xdr:row>10</xdr:row>
      <xdr:rowOff>27214</xdr:rowOff>
    </xdr:from>
    <xdr:to>
      <xdr:col>20</xdr:col>
      <xdr:colOff>763361</xdr:colOff>
      <xdr:row>11</xdr:row>
      <xdr:rowOff>341539</xdr:rowOff>
    </xdr:to>
    <xdr:pic>
      <xdr:nvPicPr>
        <xdr:cNvPr id="20" name="Grafik 2" descr="Kort med knappenål med massiv udfyldning">
          <a:extLst>
            <a:ext uri="{FF2B5EF4-FFF2-40B4-BE49-F238E27FC236}">
              <a16:creationId xmlns:a16="http://schemas.microsoft.com/office/drawing/2014/main" id="{23F2EDD3-A861-4EF5-BF75-2D6E52FB7F2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7308286" y="1646464"/>
          <a:ext cx="504825" cy="504825"/>
        </a:xfrm>
        <a:prstGeom prst="rect">
          <a:avLst/>
        </a:prstGeom>
      </xdr:spPr>
    </xdr:pic>
    <xdr:clientData/>
  </xdr:twoCellAnchor>
  <xdr:twoCellAnchor editAs="oneCell">
    <xdr:from>
      <xdr:col>27</xdr:col>
      <xdr:colOff>206830</xdr:colOff>
      <xdr:row>10</xdr:row>
      <xdr:rowOff>29935</xdr:rowOff>
    </xdr:from>
    <xdr:to>
      <xdr:col>27</xdr:col>
      <xdr:colOff>719910</xdr:colOff>
      <xdr:row>11</xdr:row>
      <xdr:rowOff>344260</xdr:rowOff>
    </xdr:to>
    <xdr:pic>
      <xdr:nvPicPr>
        <xdr:cNvPr id="21" name="Grafik 2" descr="Kort med knappenål med massiv udfyldning">
          <a:extLst>
            <a:ext uri="{FF2B5EF4-FFF2-40B4-BE49-F238E27FC236}">
              <a16:creationId xmlns:a16="http://schemas.microsoft.com/office/drawing/2014/main" id="{78443F06-F482-4F7D-9E91-35187276BA2D}"/>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24155401" y="1649185"/>
          <a:ext cx="504825" cy="504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498766</xdr:colOff>
      <xdr:row>1</xdr:row>
      <xdr:rowOff>83123</xdr:rowOff>
    </xdr:from>
    <xdr:to>
      <xdr:col>4</xdr:col>
      <xdr:colOff>185942</xdr:colOff>
      <xdr:row>4</xdr:row>
      <xdr:rowOff>411335</xdr:rowOff>
    </xdr:to>
    <xdr:pic>
      <xdr:nvPicPr>
        <xdr:cNvPr id="5" name="Grafik 4" descr="Trafiklys med massiv udfyldning">
          <a:extLst>
            <a:ext uri="{FF2B5EF4-FFF2-40B4-BE49-F238E27FC236}">
              <a16:creationId xmlns:a16="http://schemas.microsoft.com/office/drawing/2014/main" id="{613D6C51-CBD7-0EA1-FE32-3981E0417B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45675" y="263232"/>
          <a:ext cx="914400" cy="914400"/>
        </a:xfrm>
        <a:prstGeom prst="rect">
          <a:avLst/>
        </a:prstGeom>
      </xdr:spPr>
    </xdr:pic>
    <xdr:clientData/>
  </xdr:twoCellAnchor>
  <xdr:twoCellAnchor>
    <xdr:from>
      <xdr:col>0</xdr:col>
      <xdr:colOff>479766</xdr:colOff>
      <xdr:row>30</xdr:row>
      <xdr:rowOff>70210</xdr:rowOff>
    </xdr:from>
    <xdr:to>
      <xdr:col>6</xdr:col>
      <xdr:colOff>139066</xdr:colOff>
      <xdr:row>34</xdr:row>
      <xdr:rowOff>127158</xdr:rowOff>
    </xdr:to>
    <xdr:graphicFrame macro="">
      <xdr:nvGraphicFramePr>
        <xdr:cNvPr id="9" name="Diagram 8">
          <a:extLst>
            <a:ext uri="{FF2B5EF4-FFF2-40B4-BE49-F238E27FC236}">
              <a16:creationId xmlns:a16="http://schemas.microsoft.com/office/drawing/2014/main" id="{30953033-6498-4257-8837-3FC5BC33E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481487</xdr:colOff>
      <xdr:row>34</xdr:row>
      <xdr:rowOff>54291</xdr:rowOff>
    </xdr:from>
    <xdr:to>
      <xdr:col>6</xdr:col>
      <xdr:colOff>138882</xdr:colOff>
      <xdr:row>38</xdr:row>
      <xdr:rowOff>130289</xdr:rowOff>
    </xdr:to>
    <xdr:graphicFrame macro="">
      <xdr:nvGraphicFramePr>
        <xdr:cNvPr id="2" name="Diagram 1">
          <a:extLst>
            <a:ext uri="{FF2B5EF4-FFF2-40B4-BE49-F238E27FC236}">
              <a16:creationId xmlns:a16="http://schemas.microsoft.com/office/drawing/2014/main" id="{A27AB46D-05A2-470D-ACCD-165C725A83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476858</xdr:colOff>
      <xdr:row>37</xdr:row>
      <xdr:rowOff>69836</xdr:rowOff>
    </xdr:from>
    <xdr:to>
      <xdr:col>6</xdr:col>
      <xdr:colOff>139968</xdr:colOff>
      <xdr:row>41</xdr:row>
      <xdr:rowOff>0</xdr:rowOff>
    </xdr:to>
    <xdr:graphicFrame macro="">
      <xdr:nvGraphicFramePr>
        <xdr:cNvPr id="4" name="Diagram 3">
          <a:extLst>
            <a:ext uri="{FF2B5EF4-FFF2-40B4-BE49-F238E27FC236}">
              <a16:creationId xmlns:a16="http://schemas.microsoft.com/office/drawing/2014/main" id="{F80B8874-D47B-4B33-B7EB-3C27C5272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477814</xdr:colOff>
      <xdr:row>48</xdr:row>
      <xdr:rowOff>70776</xdr:rowOff>
    </xdr:from>
    <xdr:to>
      <xdr:col>6</xdr:col>
      <xdr:colOff>140924</xdr:colOff>
      <xdr:row>52</xdr:row>
      <xdr:rowOff>120104</xdr:rowOff>
    </xdr:to>
    <xdr:graphicFrame macro="">
      <xdr:nvGraphicFramePr>
        <xdr:cNvPr id="8" name="Diagram 7">
          <a:extLst>
            <a:ext uri="{FF2B5EF4-FFF2-40B4-BE49-F238E27FC236}">
              <a16:creationId xmlns:a16="http://schemas.microsoft.com/office/drawing/2014/main" id="{2D27133B-F96D-4074-9522-2BE46F82B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476167</xdr:colOff>
      <xdr:row>52</xdr:row>
      <xdr:rowOff>69297</xdr:rowOff>
    </xdr:from>
    <xdr:to>
      <xdr:col>6</xdr:col>
      <xdr:colOff>139277</xdr:colOff>
      <xdr:row>56</xdr:row>
      <xdr:rowOff>118626</xdr:rowOff>
    </xdr:to>
    <xdr:graphicFrame macro="">
      <xdr:nvGraphicFramePr>
        <xdr:cNvPr id="10" name="Diagram 9">
          <a:extLst>
            <a:ext uri="{FF2B5EF4-FFF2-40B4-BE49-F238E27FC236}">
              <a16:creationId xmlns:a16="http://schemas.microsoft.com/office/drawing/2014/main" id="{CD899002-0EC3-4C34-9E25-A3D657CE0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477978</xdr:colOff>
      <xdr:row>55</xdr:row>
      <xdr:rowOff>69877</xdr:rowOff>
    </xdr:from>
    <xdr:to>
      <xdr:col>6</xdr:col>
      <xdr:colOff>138570</xdr:colOff>
      <xdr:row>59</xdr:row>
      <xdr:rowOff>119206</xdr:rowOff>
    </xdr:to>
    <xdr:graphicFrame macro="">
      <xdr:nvGraphicFramePr>
        <xdr:cNvPr id="14" name="Diagram 13">
          <a:extLst>
            <a:ext uri="{FF2B5EF4-FFF2-40B4-BE49-F238E27FC236}">
              <a16:creationId xmlns:a16="http://schemas.microsoft.com/office/drawing/2014/main" id="{B0DBE1E4-97D2-4950-9CF1-C0EB52861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476088</xdr:colOff>
      <xdr:row>40</xdr:row>
      <xdr:rowOff>70420</xdr:rowOff>
    </xdr:from>
    <xdr:to>
      <xdr:col>6</xdr:col>
      <xdr:colOff>139198</xdr:colOff>
      <xdr:row>44</xdr:row>
      <xdr:rowOff>119748</xdr:rowOff>
    </xdr:to>
    <xdr:graphicFrame macro="">
      <xdr:nvGraphicFramePr>
        <xdr:cNvPr id="11" name="Diagram 10">
          <a:extLst>
            <a:ext uri="{FF2B5EF4-FFF2-40B4-BE49-F238E27FC236}">
              <a16:creationId xmlns:a16="http://schemas.microsoft.com/office/drawing/2014/main" id="{BD4BB56D-402E-4079-8706-A6D26FBFC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479516</xdr:colOff>
      <xdr:row>44</xdr:row>
      <xdr:rowOff>66741</xdr:rowOff>
    </xdr:from>
    <xdr:to>
      <xdr:col>6</xdr:col>
      <xdr:colOff>140721</xdr:colOff>
      <xdr:row>48</xdr:row>
      <xdr:rowOff>123690</xdr:rowOff>
    </xdr:to>
    <xdr:graphicFrame macro="">
      <xdr:nvGraphicFramePr>
        <xdr:cNvPr id="12" name="Diagram 11">
          <a:extLst>
            <a:ext uri="{FF2B5EF4-FFF2-40B4-BE49-F238E27FC236}">
              <a16:creationId xmlns:a16="http://schemas.microsoft.com/office/drawing/2014/main" id="{0094E5CB-A9A5-460B-984C-C92050237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476250</xdr:colOff>
      <xdr:row>37</xdr:row>
      <xdr:rowOff>57150</xdr:rowOff>
    </xdr:from>
    <xdr:to>
      <xdr:col>6</xdr:col>
      <xdr:colOff>133645</xdr:colOff>
      <xdr:row>41</xdr:row>
      <xdr:rowOff>133148</xdr:rowOff>
    </xdr:to>
    <xdr:graphicFrame macro="">
      <xdr:nvGraphicFramePr>
        <xdr:cNvPr id="17" name="Diagram 16">
          <a:extLst>
            <a:ext uri="{FF2B5EF4-FFF2-40B4-BE49-F238E27FC236}">
              <a16:creationId xmlns:a16="http://schemas.microsoft.com/office/drawing/2014/main" id="{1268DD41-1E44-4170-B051-6C58BFD18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431502</xdr:colOff>
      <xdr:row>15</xdr:row>
      <xdr:rowOff>44761</xdr:rowOff>
    </xdr:from>
    <xdr:to>
      <xdr:col>4</xdr:col>
      <xdr:colOff>198051</xdr:colOff>
      <xdr:row>28</xdr:row>
      <xdr:rowOff>145054</xdr:rowOff>
    </xdr:to>
    <xdr:graphicFrame macro="">
      <xdr:nvGraphicFramePr>
        <xdr:cNvPr id="7" name="Diagram 6">
          <a:extLst>
            <a:ext uri="{FF2B5EF4-FFF2-40B4-BE49-F238E27FC236}">
              <a16:creationId xmlns:a16="http://schemas.microsoft.com/office/drawing/2014/main" id="{B1E8ECC6-26D3-35F0-80A5-9077F0F7D8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482701</xdr:colOff>
      <xdr:row>18</xdr:row>
      <xdr:rowOff>85597</xdr:rowOff>
    </xdr:from>
    <xdr:to>
      <xdr:col>3</xdr:col>
      <xdr:colOff>154664</xdr:colOff>
      <xdr:row>18</xdr:row>
      <xdr:rowOff>85597</xdr:rowOff>
    </xdr:to>
    <xdr:cxnSp macro="">
      <xdr:nvCxnSpPr>
        <xdr:cNvPr id="15" name="Lige forbindelse 14">
          <a:extLst>
            <a:ext uri="{FF2B5EF4-FFF2-40B4-BE49-F238E27FC236}">
              <a16:creationId xmlns:a16="http://schemas.microsoft.com/office/drawing/2014/main" id="{A1ED98A5-655F-10EF-3204-C5CE551FA2C1}"/>
            </a:ext>
          </a:extLst>
        </xdr:cNvPr>
        <xdr:cNvCxnSpPr/>
      </xdr:nvCxnSpPr>
      <xdr:spPr>
        <a:xfrm>
          <a:off x="1109957" y="3686512"/>
          <a:ext cx="926475"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231321</xdr:colOff>
      <xdr:row>3</xdr:row>
      <xdr:rowOff>122464</xdr:rowOff>
    </xdr:from>
    <xdr:to>
      <xdr:col>9</xdr:col>
      <xdr:colOff>108222</xdr:colOff>
      <xdr:row>4</xdr:row>
      <xdr:rowOff>254453</xdr:rowOff>
    </xdr:to>
    <xdr:pic>
      <xdr:nvPicPr>
        <xdr:cNvPr id="19" name="Grafik 18" descr="Dobbelttrykbevægelse med massiv udfyldning">
          <a:hlinkClick xmlns:r="http://schemas.openxmlformats.org/officeDocument/2006/relationships" r:id="rId13"/>
          <a:extLst>
            <a:ext uri="{FF2B5EF4-FFF2-40B4-BE49-F238E27FC236}">
              <a16:creationId xmlns:a16="http://schemas.microsoft.com/office/drawing/2014/main" id="{9F181276-34F4-4B65-A641-20C3A6F1B33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rot="2200141">
          <a:off x="4422321" y="612321"/>
          <a:ext cx="462643" cy="462643"/>
        </a:xfrm>
        <a:prstGeom prst="rect">
          <a:avLst/>
        </a:prstGeom>
      </xdr:spPr>
    </xdr:pic>
    <xdr:clientData/>
  </xdr:twoCellAnchor>
  <xdr:twoCellAnchor editAs="oneCell">
    <xdr:from>
      <xdr:col>15</xdr:col>
      <xdr:colOff>3075214</xdr:colOff>
      <xdr:row>6</xdr:row>
      <xdr:rowOff>176894</xdr:rowOff>
    </xdr:from>
    <xdr:to>
      <xdr:col>15</xdr:col>
      <xdr:colOff>3320779</xdr:colOff>
      <xdr:row>8</xdr:row>
      <xdr:rowOff>7895</xdr:rowOff>
    </xdr:to>
    <xdr:pic>
      <xdr:nvPicPr>
        <xdr:cNvPr id="20" name="Grafik 2" descr="Kort med knappenål med massiv udfyldning">
          <a:extLst>
            <a:ext uri="{FF2B5EF4-FFF2-40B4-BE49-F238E27FC236}">
              <a16:creationId xmlns:a16="http://schemas.microsoft.com/office/drawing/2014/main" id="{98E678C5-A7C3-4AB1-BA1A-7F9E954DD47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5947571" y="1197430"/>
          <a:ext cx="244930" cy="244930"/>
        </a:xfrm>
        <a:prstGeom prst="rect">
          <a:avLst/>
        </a:prstGeom>
      </xdr:spPr>
    </xdr:pic>
    <xdr:clientData/>
  </xdr:twoCellAnchor>
  <xdr:twoCellAnchor editAs="oneCell">
    <xdr:from>
      <xdr:col>15</xdr:col>
      <xdr:colOff>3091543</xdr:colOff>
      <xdr:row>14</xdr:row>
      <xdr:rowOff>166008</xdr:rowOff>
    </xdr:from>
    <xdr:to>
      <xdr:col>15</xdr:col>
      <xdr:colOff>3344093</xdr:colOff>
      <xdr:row>16</xdr:row>
      <xdr:rowOff>25856</xdr:rowOff>
    </xdr:to>
    <xdr:pic>
      <xdr:nvPicPr>
        <xdr:cNvPr id="21" name="Grafik 2" descr="Kort med knappenål med massiv udfyldning">
          <a:extLst>
            <a:ext uri="{FF2B5EF4-FFF2-40B4-BE49-F238E27FC236}">
              <a16:creationId xmlns:a16="http://schemas.microsoft.com/office/drawing/2014/main" id="{424E252A-3DD5-E95A-8190-80033F9184F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5963900" y="2710544"/>
          <a:ext cx="244930" cy="244930"/>
        </a:xfrm>
        <a:prstGeom prst="rect">
          <a:avLst/>
        </a:prstGeom>
      </xdr:spPr>
    </xdr:pic>
    <xdr:clientData/>
  </xdr:twoCellAnchor>
  <xdr:twoCellAnchor editAs="oneCell">
    <xdr:from>
      <xdr:col>15</xdr:col>
      <xdr:colOff>3107872</xdr:colOff>
      <xdr:row>22</xdr:row>
      <xdr:rowOff>168730</xdr:rowOff>
    </xdr:from>
    <xdr:to>
      <xdr:col>15</xdr:col>
      <xdr:colOff>3352802</xdr:colOff>
      <xdr:row>24</xdr:row>
      <xdr:rowOff>32025</xdr:rowOff>
    </xdr:to>
    <xdr:pic>
      <xdr:nvPicPr>
        <xdr:cNvPr id="22" name="Grafik 2" descr="Kort med knappenål med massiv udfyldning">
          <a:extLst>
            <a:ext uri="{FF2B5EF4-FFF2-40B4-BE49-F238E27FC236}">
              <a16:creationId xmlns:a16="http://schemas.microsoft.com/office/drawing/2014/main" id="{F5A0B638-2527-49BC-8732-04859D82BC7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5980229" y="4210051"/>
          <a:ext cx="244930" cy="244930"/>
        </a:xfrm>
        <a:prstGeom prst="rect">
          <a:avLst/>
        </a:prstGeom>
      </xdr:spPr>
    </xdr:pic>
    <xdr:clientData/>
  </xdr:twoCellAnchor>
  <xdr:twoCellAnchor>
    <xdr:from>
      <xdr:col>4</xdr:col>
      <xdr:colOff>117021</xdr:colOff>
      <xdr:row>30</xdr:row>
      <xdr:rowOff>130627</xdr:rowOff>
    </xdr:from>
    <xdr:to>
      <xdr:col>4</xdr:col>
      <xdr:colOff>118663</xdr:colOff>
      <xdr:row>59</xdr:row>
      <xdr:rowOff>21861</xdr:rowOff>
    </xdr:to>
    <xdr:cxnSp macro="">
      <xdr:nvCxnSpPr>
        <xdr:cNvPr id="16" name="Lige forbindelse 15">
          <a:extLst>
            <a:ext uri="{FF2B5EF4-FFF2-40B4-BE49-F238E27FC236}">
              <a16:creationId xmlns:a16="http://schemas.microsoft.com/office/drawing/2014/main" id="{B45768B5-5240-40AD-A261-2F81AA4E62C8}"/>
            </a:ext>
          </a:extLst>
        </xdr:cNvPr>
        <xdr:cNvCxnSpPr/>
      </xdr:nvCxnSpPr>
      <xdr:spPr>
        <a:xfrm flipH="1">
          <a:off x="2620735" y="6104163"/>
          <a:ext cx="1642" cy="54157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464456</xdr:colOff>
      <xdr:row>0</xdr:row>
      <xdr:rowOff>171450</xdr:rowOff>
    </xdr:from>
    <xdr:to>
      <xdr:col>4</xdr:col>
      <xdr:colOff>182516</xdr:colOff>
      <xdr:row>6</xdr:row>
      <xdr:rowOff>2791</xdr:rowOff>
    </xdr:to>
    <xdr:pic>
      <xdr:nvPicPr>
        <xdr:cNvPr id="2" name="Grafik 1" descr="Vandmanden med massiv udfyldning">
          <a:extLst>
            <a:ext uri="{FF2B5EF4-FFF2-40B4-BE49-F238E27FC236}">
              <a16:creationId xmlns:a16="http://schemas.microsoft.com/office/drawing/2014/main" id="{BE53AC37-670A-4821-99EA-92ED1EA19E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16313" y="171450"/>
          <a:ext cx="953407" cy="908616"/>
        </a:xfrm>
        <a:prstGeom prst="rect">
          <a:avLst/>
        </a:prstGeom>
      </xdr:spPr>
    </xdr:pic>
    <xdr:clientData/>
  </xdr:twoCellAnchor>
  <xdr:twoCellAnchor>
    <xdr:from>
      <xdr:col>1</xdr:col>
      <xdr:colOff>1</xdr:colOff>
      <xdr:row>29</xdr:row>
      <xdr:rowOff>178978</xdr:rowOff>
    </xdr:from>
    <xdr:to>
      <xdr:col>6</xdr:col>
      <xdr:colOff>45811</xdr:colOff>
      <xdr:row>43</xdr:row>
      <xdr:rowOff>29029</xdr:rowOff>
    </xdr:to>
    <mc:AlternateContent xmlns:mc="http://schemas.openxmlformats.org/markup-compatibility/2006">
      <mc:Choice xmlns:cx1="http://schemas.microsoft.com/office/drawing/2015/9/8/chartex" Requires="cx1">
        <xdr:graphicFrame macro="">
          <xdr:nvGraphicFramePr>
            <xdr:cNvPr id="9" name="Diagram 8">
              <a:extLst>
                <a:ext uri="{FF2B5EF4-FFF2-40B4-BE49-F238E27FC236}">
                  <a16:creationId xmlns:a16="http://schemas.microsoft.com/office/drawing/2014/main" id="{CF8B6D77-2787-52C0-D5FB-BDDD532B48B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581026" y="5617753"/>
              <a:ext cx="2950935" cy="2517051"/>
            </a:xfrm>
            <a:prstGeom prst="rect">
              <a:avLst/>
            </a:prstGeom>
            <a:solidFill>
              <a:prstClr val="white"/>
            </a:solidFill>
            <a:ln w="1">
              <a:solidFill>
                <a:prstClr val="green"/>
              </a:solidFill>
            </a:ln>
          </xdr:spPr>
          <xdr:txBody>
            <a:bodyPr vertOverflow="clip" horzOverflow="clip"/>
            <a:lstStyle/>
            <a:p>
              <a:r>
                <a:rPr lang="da-DK" sz="1100"/>
                <a:t>Dette diagram er ikke tilgængeligt i din version af Excel.
Hvis du redigerer denne figur eller gemmer projektmappen i et andet filformat, bliver diagrammet permanent ødelagt.</a:t>
              </a:r>
            </a:p>
          </xdr:txBody>
        </xdr:sp>
      </mc:Fallback>
    </mc:AlternateContent>
    <xdr:clientData/>
  </xdr:twoCellAnchor>
  <xdr:twoCellAnchor>
    <xdr:from>
      <xdr:col>0</xdr:col>
      <xdr:colOff>410016</xdr:colOff>
      <xdr:row>15</xdr:row>
      <xdr:rowOff>47625</xdr:rowOff>
    </xdr:from>
    <xdr:to>
      <xdr:col>4</xdr:col>
      <xdr:colOff>206376</xdr:colOff>
      <xdr:row>28</xdr:row>
      <xdr:rowOff>136715</xdr:rowOff>
    </xdr:to>
    <xdr:graphicFrame macro="">
      <xdr:nvGraphicFramePr>
        <xdr:cNvPr id="3" name="Diagram 2">
          <a:extLst>
            <a:ext uri="{FF2B5EF4-FFF2-40B4-BE49-F238E27FC236}">
              <a16:creationId xmlns:a16="http://schemas.microsoft.com/office/drawing/2014/main" id="{5E09B7CA-D2CC-4655-8C73-FE3878D9F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480979</xdr:colOff>
      <xdr:row>18</xdr:row>
      <xdr:rowOff>72957</xdr:rowOff>
    </xdr:from>
    <xdr:to>
      <xdr:col>3</xdr:col>
      <xdr:colOff>167681</xdr:colOff>
      <xdr:row>18</xdr:row>
      <xdr:rowOff>72957</xdr:rowOff>
    </xdr:to>
    <xdr:cxnSp macro="">
      <xdr:nvCxnSpPr>
        <xdr:cNvPr id="5" name="Lige forbindelse 4">
          <a:extLst>
            <a:ext uri="{FF2B5EF4-FFF2-40B4-BE49-F238E27FC236}">
              <a16:creationId xmlns:a16="http://schemas.microsoft.com/office/drawing/2014/main" id="{5FC2FAA8-DF01-4B88-B9C3-D95F11319C29}"/>
            </a:ext>
          </a:extLst>
        </xdr:cNvPr>
        <xdr:cNvCxnSpPr/>
      </xdr:nvCxnSpPr>
      <xdr:spPr>
        <a:xfrm>
          <a:off x="1097064" y="3477638"/>
          <a:ext cx="918872"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176891</xdr:colOff>
      <xdr:row>3</xdr:row>
      <xdr:rowOff>176893</xdr:rowOff>
    </xdr:from>
    <xdr:to>
      <xdr:col>8</xdr:col>
      <xdr:colOff>68397</xdr:colOff>
      <xdr:row>6</xdr:row>
      <xdr:rowOff>68399</xdr:rowOff>
    </xdr:to>
    <xdr:pic>
      <xdr:nvPicPr>
        <xdr:cNvPr id="6" name="Grafik 5" descr="Dobbelttrykbevægelse med massiv udfyldning">
          <a:hlinkClick xmlns:r="http://schemas.openxmlformats.org/officeDocument/2006/relationships" r:id="rId5"/>
          <a:extLst>
            <a:ext uri="{FF2B5EF4-FFF2-40B4-BE49-F238E27FC236}">
              <a16:creationId xmlns:a16="http://schemas.microsoft.com/office/drawing/2014/main" id="{8ED4AF4A-1CB0-4AED-98F1-6E86E336263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2200141">
          <a:off x="4762498" y="748393"/>
          <a:ext cx="462643" cy="4626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526677</xdr:colOff>
      <xdr:row>0</xdr:row>
      <xdr:rowOff>168089</xdr:rowOff>
    </xdr:from>
    <xdr:to>
      <xdr:col>4</xdr:col>
      <xdr:colOff>94913</xdr:colOff>
      <xdr:row>5</xdr:row>
      <xdr:rowOff>59251</xdr:rowOff>
    </xdr:to>
    <xdr:pic>
      <xdr:nvPicPr>
        <xdr:cNvPr id="5" name="Grafik 4" descr="Gadelampe med massiv udfyldning">
          <a:extLst>
            <a:ext uri="{FF2B5EF4-FFF2-40B4-BE49-F238E27FC236}">
              <a16:creationId xmlns:a16="http://schemas.microsoft.com/office/drawing/2014/main" id="{3B2070B0-0BF2-F574-3946-EFC4F4EC8A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36912" y="168089"/>
          <a:ext cx="791807" cy="797274"/>
        </a:xfrm>
        <a:prstGeom prst="rect">
          <a:avLst/>
        </a:prstGeom>
      </xdr:spPr>
    </xdr:pic>
    <xdr:clientData/>
  </xdr:twoCellAnchor>
  <xdr:twoCellAnchor>
    <xdr:from>
      <xdr:col>0</xdr:col>
      <xdr:colOff>469174</xdr:colOff>
      <xdr:row>29</xdr:row>
      <xdr:rowOff>65041</xdr:rowOff>
    </xdr:from>
    <xdr:to>
      <xdr:col>6</xdr:col>
      <xdr:colOff>137092</xdr:colOff>
      <xdr:row>33</xdr:row>
      <xdr:rowOff>117061</xdr:rowOff>
    </xdr:to>
    <xdr:graphicFrame macro="">
      <xdr:nvGraphicFramePr>
        <xdr:cNvPr id="6" name="Diagram 5">
          <a:extLst>
            <a:ext uri="{FF2B5EF4-FFF2-40B4-BE49-F238E27FC236}">
              <a16:creationId xmlns:a16="http://schemas.microsoft.com/office/drawing/2014/main" id="{9B1A4F4A-47A5-48BB-A47B-27FBD386F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470535</xdr:colOff>
      <xdr:row>32</xdr:row>
      <xdr:rowOff>74295</xdr:rowOff>
    </xdr:from>
    <xdr:to>
      <xdr:col>6</xdr:col>
      <xdr:colOff>121308</xdr:colOff>
      <xdr:row>36</xdr:row>
      <xdr:rowOff>120600</xdr:rowOff>
    </xdr:to>
    <xdr:graphicFrame macro="">
      <xdr:nvGraphicFramePr>
        <xdr:cNvPr id="7" name="Diagram 6">
          <a:extLst>
            <a:ext uri="{FF2B5EF4-FFF2-40B4-BE49-F238E27FC236}">
              <a16:creationId xmlns:a16="http://schemas.microsoft.com/office/drawing/2014/main" id="{18A7ECE6-E976-4D3F-8ABD-3013CFDE3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126351</xdr:colOff>
      <xdr:row>30</xdr:row>
      <xdr:rowOff>48992</xdr:rowOff>
    </xdr:from>
    <xdr:to>
      <xdr:col>4</xdr:col>
      <xdr:colOff>127993</xdr:colOff>
      <xdr:row>35</xdr:row>
      <xdr:rowOff>187698</xdr:rowOff>
    </xdr:to>
    <xdr:cxnSp macro="">
      <xdr:nvCxnSpPr>
        <xdr:cNvPr id="2" name="Lige forbindelse 1">
          <a:extLst>
            <a:ext uri="{FF2B5EF4-FFF2-40B4-BE49-F238E27FC236}">
              <a16:creationId xmlns:a16="http://schemas.microsoft.com/office/drawing/2014/main" id="{7DC67C7F-1271-430D-B9DA-43FEA51984E7}"/>
            </a:ext>
          </a:extLst>
        </xdr:cNvPr>
        <xdr:cNvCxnSpPr/>
      </xdr:nvCxnSpPr>
      <xdr:spPr>
        <a:xfrm flipH="1">
          <a:off x="2564751" y="4361016"/>
          <a:ext cx="1642" cy="108000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418474</xdr:colOff>
      <xdr:row>15</xdr:row>
      <xdr:rowOff>49901</xdr:rowOff>
    </xdr:from>
    <xdr:to>
      <xdr:col>4</xdr:col>
      <xdr:colOff>197446</xdr:colOff>
      <xdr:row>28</xdr:row>
      <xdr:rowOff>141219</xdr:rowOff>
    </xdr:to>
    <xdr:graphicFrame macro="">
      <xdr:nvGraphicFramePr>
        <xdr:cNvPr id="3" name="Diagram 2">
          <a:extLst>
            <a:ext uri="{FF2B5EF4-FFF2-40B4-BE49-F238E27FC236}">
              <a16:creationId xmlns:a16="http://schemas.microsoft.com/office/drawing/2014/main" id="{1EBA8ECA-6320-4DED-8091-74820B6CCE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492453</xdr:colOff>
      <xdr:row>18</xdr:row>
      <xdr:rowOff>117733</xdr:rowOff>
    </xdr:from>
    <xdr:to>
      <xdr:col>3</xdr:col>
      <xdr:colOff>160485</xdr:colOff>
      <xdr:row>18</xdr:row>
      <xdr:rowOff>117733</xdr:rowOff>
    </xdr:to>
    <xdr:cxnSp macro="">
      <xdr:nvCxnSpPr>
        <xdr:cNvPr id="4" name="Lige forbindelse 3">
          <a:extLst>
            <a:ext uri="{FF2B5EF4-FFF2-40B4-BE49-F238E27FC236}">
              <a16:creationId xmlns:a16="http://schemas.microsoft.com/office/drawing/2014/main" id="{4018B890-7C9B-41CC-8FA2-0D92443BD48B}"/>
            </a:ext>
          </a:extLst>
        </xdr:cNvPr>
        <xdr:cNvCxnSpPr/>
      </xdr:nvCxnSpPr>
      <xdr:spPr>
        <a:xfrm>
          <a:off x="1107915" y="3698156"/>
          <a:ext cx="898955"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231322</xdr:colOff>
      <xdr:row>4</xdr:row>
      <xdr:rowOff>81643</xdr:rowOff>
    </xdr:from>
    <xdr:to>
      <xdr:col>8</xdr:col>
      <xdr:colOff>105683</xdr:colOff>
      <xdr:row>5</xdr:row>
      <xdr:rowOff>231322</xdr:rowOff>
    </xdr:to>
    <xdr:pic>
      <xdr:nvPicPr>
        <xdr:cNvPr id="9" name="Grafik 8" descr="Dobbelttrykbevægelse med massiv udfyldning">
          <a:hlinkClick xmlns:r="http://schemas.openxmlformats.org/officeDocument/2006/relationships" r:id="rId6"/>
          <a:extLst>
            <a:ext uri="{FF2B5EF4-FFF2-40B4-BE49-F238E27FC236}">
              <a16:creationId xmlns:a16="http://schemas.microsoft.com/office/drawing/2014/main" id="{5AB0F694-444D-4AFF-9833-456DE38F5A8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2200141">
          <a:off x="4327072" y="734786"/>
          <a:ext cx="462643" cy="4626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353785</xdr:colOff>
      <xdr:row>0</xdr:row>
      <xdr:rowOff>149679</xdr:rowOff>
    </xdr:from>
    <xdr:to>
      <xdr:col>4</xdr:col>
      <xdr:colOff>62592</xdr:colOff>
      <xdr:row>5</xdr:row>
      <xdr:rowOff>522</xdr:rowOff>
    </xdr:to>
    <xdr:pic>
      <xdr:nvPicPr>
        <xdr:cNvPr id="3" name="Grafik 2" descr="Skilte med massiv udfyldning">
          <a:extLst>
            <a:ext uri="{FF2B5EF4-FFF2-40B4-BE49-F238E27FC236}">
              <a16:creationId xmlns:a16="http://schemas.microsoft.com/office/drawing/2014/main" id="{9756F08D-9F71-45C8-9915-83AB5D293B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78428" y="149679"/>
          <a:ext cx="914400" cy="912495"/>
        </a:xfrm>
        <a:prstGeom prst="rect">
          <a:avLst/>
        </a:prstGeom>
      </xdr:spPr>
    </xdr:pic>
    <xdr:clientData/>
  </xdr:twoCellAnchor>
  <xdr:twoCellAnchor>
    <xdr:from>
      <xdr:col>0</xdr:col>
      <xdr:colOff>429788</xdr:colOff>
      <xdr:row>15</xdr:row>
      <xdr:rowOff>183669</xdr:rowOff>
    </xdr:from>
    <xdr:to>
      <xdr:col>4</xdr:col>
      <xdr:colOff>191624</xdr:colOff>
      <xdr:row>29</xdr:row>
      <xdr:rowOff>164890</xdr:rowOff>
    </xdr:to>
    <xdr:graphicFrame macro="">
      <xdr:nvGraphicFramePr>
        <xdr:cNvPr id="5" name="Diagram 4">
          <a:extLst>
            <a:ext uri="{FF2B5EF4-FFF2-40B4-BE49-F238E27FC236}">
              <a16:creationId xmlns:a16="http://schemas.microsoft.com/office/drawing/2014/main" id="{976E39B7-8882-4693-B160-5E1D5E985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492814</xdr:colOff>
      <xdr:row>19</xdr:row>
      <xdr:rowOff>73436</xdr:rowOff>
    </xdr:from>
    <xdr:to>
      <xdr:col>3</xdr:col>
      <xdr:colOff>183231</xdr:colOff>
      <xdr:row>19</xdr:row>
      <xdr:rowOff>73436</xdr:rowOff>
    </xdr:to>
    <xdr:cxnSp macro="">
      <xdr:nvCxnSpPr>
        <xdr:cNvPr id="6" name="Lige forbindelse 5">
          <a:extLst>
            <a:ext uri="{FF2B5EF4-FFF2-40B4-BE49-F238E27FC236}">
              <a16:creationId xmlns:a16="http://schemas.microsoft.com/office/drawing/2014/main" id="{D86DE296-AE03-4EEB-9B98-1FE374D8450B}"/>
            </a:ext>
          </a:extLst>
        </xdr:cNvPr>
        <xdr:cNvCxnSpPr/>
      </xdr:nvCxnSpPr>
      <xdr:spPr>
        <a:xfrm>
          <a:off x="1113226" y="3718679"/>
          <a:ext cx="931241"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244930</xdr:colOff>
      <xdr:row>2</xdr:row>
      <xdr:rowOff>54428</xdr:rowOff>
    </xdr:from>
    <xdr:to>
      <xdr:col>8</xdr:col>
      <xdr:colOff>120561</xdr:colOff>
      <xdr:row>4</xdr:row>
      <xdr:rowOff>69940</xdr:rowOff>
    </xdr:to>
    <xdr:pic>
      <xdr:nvPicPr>
        <xdr:cNvPr id="4" name="Grafik 3" descr="Dobbelttrykbevægelse med massiv udfyldning">
          <a:hlinkClick xmlns:r="http://schemas.openxmlformats.org/officeDocument/2006/relationships" r:id="rId4"/>
          <a:extLst>
            <a:ext uri="{FF2B5EF4-FFF2-40B4-BE49-F238E27FC236}">
              <a16:creationId xmlns:a16="http://schemas.microsoft.com/office/drawing/2014/main" id="{4C4699AF-C0D2-45B1-BB54-E2AF60E6B7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2200141">
          <a:off x="4340680" y="517071"/>
          <a:ext cx="462643" cy="4626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407722</xdr:colOff>
      <xdr:row>15</xdr:row>
      <xdr:rowOff>59446</xdr:rowOff>
    </xdr:from>
    <xdr:to>
      <xdr:col>4</xdr:col>
      <xdr:colOff>200339</xdr:colOff>
      <xdr:row>28</xdr:row>
      <xdr:rowOff>139300</xdr:rowOff>
    </xdr:to>
    <xdr:graphicFrame macro="">
      <xdr:nvGraphicFramePr>
        <xdr:cNvPr id="5" name="Diagram 4">
          <a:extLst>
            <a:ext uri="{FF2B5EF4-FFF2-40B4-BE49-F238E27FC236}">
              <a16:creationId xmlns:a16="http://schemas.microsoft.com/office/drawing/2014/main" id="{045D17BD-B336-42AE-B7DD-9443EF925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475575</xdr:colOff>
      <xdr:row>18</xdr:row>
      <xdr:rowOff>78362</xdr:rowOff>
    </xdr:from>
    <xdr:to>
      <xdr:col>3</xdr:col>
      <xdr:colOff>173085</xdr:colOff>
      <xdr:row>18</xdr:row>
      <xdr:rowOff>78362</xdr:rowOff>
    </xdr:to>
    <xdr:cxnSp macro="">
      <xdr:nvCxnSpPr>
        <xdr:cNvPr id="6" name="Lige forbindelse 5">
          <a:extLst>
            <a:ext uri="{FF2B5EF4-FFF2-40B4-BE49-F238E27FC236}">
              <a16:creationId xmlns:a16="http://schemas.microsoft.com/office/drawing/2014/main" id="{A1C333E2-AFA7-41D7-B21E-C9F67717C823}"/>
            </a:ext>
          </a:extLst>
        </xdr:cNvPr>
        <xdr:cNvCxnSpPr/>
      </xdr:nvCxnSpPr>
      <xdr:spPr>
        <a:xfrm>
          <a:off x="1086256" y="3537085"/>
          <a:ext cx="918872"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409575</xdr:colOff>
      <xdr:row>0</xdr:row>
      <xdr:rowOff>209549</xdr:rowOff>
    </xdr:from>
    <xdr:to>
      <xdr:col>4</xdr:col>
      <xdr:colOff>2706</xdr:colOff>
      <xdr:row>5</xdr:row>
      <xdr:rowOff>57149</xdr:rowOff>
    </xdr:to>
    <xdr:pic>
      <xdr:nvPicPr>
        <xdr:cNvPr id="3" name="Billede 2" descr="Air pump - Free transportation icons">
          <a:extLst>
            <a:ext uri="{FF2B5EF4-FFF2-40B4-BE49-F238E27FC236}">
              <a16:creationId xmlns:a16="http://schemas.microsoft.com/office/drawing/2014/main" id="{C667A70C-7B33-33B6-5CFC-1D6C4D588E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8775" y="209549"/>
          <a:ext cx="812331" cy="822325"/>
        </a:xfrm>
        <a:prstGeom prst="rect">
          <a:avLst/>
        </a:prstGeom>
        <a:noFill/>
        <a:ln>
          <a:noFill/>
        </a:ln>
      </xdr:spPr>
    </xdr:pic>
    <xdr:clientData/>
  </xdr:twoCellAnchor>
  <xdr:twoCellAnchor editAs="oneCell">
    <xdr:from>
      <xdr:col>7</xdr:col>
      <xdr:colOff>204107</xdr:colOff>
      <xdr:row>2</xdr:row>
      <xdr:rowOff>40822</xdr:rowOff>
    </xdr:from>
    <xdr:to>
      <xdr:col>8</xdr:col>
      <xdr:colOff>81643</xdr:colOff>
      <xdr:row>4</xdr:row>
      <xdr:rowOff>81644</xdr:rowOff>
    </xdr:to>
    <xdr:pic>
      <xdr:nvPicPr>
        <xdr:cNvPr id="4" name="Grafik 3" descr="Dobbelttrykbevægelse med massiv udfyldning">
          <a:extLst>
            <a:ext uri="{FF2B5EF4-FFF2-40B4-BE49-F238E27FC236}">
              <a16:creationId xmlns:a16="http://schemas.microsoft.com/office/drawing/2014/main" id="{452E7E6C-EB2E-422F-BCBE-E4A3017F01A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2200141">
          <a:off x="4299857" y="421822"/>
          <a:ext cx="462643" cy="4626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upercykelstier.dk/concept/route-assessment-tool/" TargetMode="External"/><Relationship Id="rId1" Type="http://schemas.openxmlformats.org/officeDocument/2006/relationships/hyperlink" Target="https://supercykelstier.dk/concept/design-and-build/"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upercykelstier.dk/concept/" TargetMode="External"/><Relationship Id="rId1" Type="http://schemas.openxmlformats.org/officeDocument/2006/relationships/hyperlink" Target="https://supercykelstier.dk/koncep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upercykelstier.dk/concept/design-and-build/path-and-route-cours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upercykelstier.dk/concept/design-and-build/intersections/" TargetMode="External"/><Relationship Id="rId1" Type="http://schemas.openxmlformats.org/officeDocument/2006/relationships/hyperlink" Target="https://supercykelstier.dk/koncept/design-og-anlaeg/krydsninger-paa-supercykelstier/"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upercykelstier.dk/concept/design-and-build/path-and-route-cours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upercykelstier.dk/concept/design-and-build/lightning/"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hyperlink" Target="https://supercykelstier.dk/concept/navigation-and-wayfinding/"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hyperlink" Target="https://supercykelstier.dk/concept/design-and-build/service-measures/" TargetMode="Externa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D4A2-3E86-4469-B044-8E28EE4A9102}">
  <dimension ref="B3:U33"/>
  <sheetViews>
    <sheetView tabSelected="1" zoomScale="98" zoomScaleNormal="98" workbookViewId="0">
      <selection activeCell="X5" sqref="X5"/>
    </sheetView>
  </sheetViews>
  <sheetFormatPr defaultColWidth="9.28515625" defaultRowHeight="15" x14ac:dyDescent="0.25"/>
  <cols>
    <col min="1" max="1" width="9.28515625" style="28"/>
    <col min="2" max="2" width="10.28515625" style="28" customWidth="1"/>
    <col min="3" max="5" width="9.28515625" style="28"/>
    <col min="6" max="6" width="16.7109375" style="28" customWidth="1"/>
    <col min="7" max="11" width="9.28515625" style="28"/>
    <col min="12" max="12" width="2.42578125" style="28" customWidth="1"/>
    <col min="13" max="13" width="9.28515625" style="28"/>
    <col min="14" max="14" width="13.5703125" style="28" customWidth="1"/>
    <col min="15" max="19" width="9.28515625" style="28"/>
    <col min="20" max="20" width="22.7109375" style="28" customWidth="1"/>
    <col min="21" max="21" width="10.28515625" style="28" customWidth="1"/>
    <col min="22" max="16384" width="9.28515625" style="28"/>
  </cols>
  <sheetData>
    <row r="3" spans="2:21" x14ac:dyDescent="0.25">
      <c r="B3" s="5"/>
      <c r="C3" s="5"/>
      <c r="D3" s="5"/>
      <c r="E3" s="5"/>
      <c r="F3" s="5"/>
      <c r="G3" s="5"/>
      <c r="H3" s="5"/>
      <c r="I3" s="5"/>
      <c r="J3" s="5"/>
      <c r="K3" s="5"/>
      <c r="L3" s="5"/>
      <c r="M3" s="5"/>
      <c r="N3" s="5"/>
      <c r="O3" s="5"/>
      <c r="P3" s="5"/>
      <c r="Q3" s="5"/>
      <c r="R3" s="5"/>
      <c r="S3" s="5"/>
      <c r="T3" s="5" t="s">
        <v>212</v>
      </c>
      <c r="U3" s="5"/>
    </row>
    <row r="4" spans="2:21" ht="15" customHeight="1" x14ac:dyDescent="0.25">
      <c r="B4" s="368"/>
      <c r="C4" s="368"/>
      <c r="D4" s="368"/>
      <c r="E4" s="368"/>
      <c r="F4" s="368"/>
      <c r="G4" s="367" t="s">
        <v>102</v>
      </c>
      <c r="H4" s="367"/>
      <c r="I4" s="367"/>
      <c r="J4" s="367"/>
      <c r="K4" s="367"/>
      <c r="L4" s="367"/>
      <c r="M4" s="367"/>
      <c r="N4" s="367"/>
      <c r="O4" s="367"/>
      <c r="P4" s="367"/>
      <c r="Q4" s="367"/>
      <c r="R4" s="367"/>
      <c r="S4" s="367"/>
      <c r="T4" s="367"/>
      <c r="U4" s="367"/>
    </row>
    <row r="5" spans="2:21" ht="15" customHeight="1" x14ac:dyDescent="0.25">
      <c r="B5" s="368"/>
      <c r="C5" s="368"/>
      <c r="D5" s="368"/>
      <c r="E5" s="368"/>
      <c r="F5" s="368"/>
      <c r="G5" s="367"/>
      <c r="H5" s="367"/>
      <c r="I5" s="367"/>
      <c r="J5" s="367"/>
      <c r="K5" s="367"/>
      <c r="L5" s="367"/>
      <c r="M5" s="367"/>
      <c r="N5" s="367"/>
      <c r="O5" s="367"/>
      <c r="P5" s="367"/>
      <c r="Q5" s="367"/>
      <c r="R5" s="367"/>
      <c r="S5" s="367"/>
      <c r="T5" s="367"/>
      <c r="U5" s="367"/>
    </row>
    <row r="6" spans="2:21" ht="15" customHeight="1" x14ac:dyDescent="0.25">
      <c r="B6" s="368"/>
      <c r="C6" s="368"/>
      <c r="D6" s="368"/>
      <c r="E6" s="368"/>
      <c r="F6" s="368"/>
      <c r="G6" s="367"/>
      <c r="H6" s="367"/>
      <c r="I6" s="367"/>
      <c r="J6" s="367"/>
      <c r="K6" s="367"/>
      <c r="L6" s="367"/>
      <c r="M6" s="367"/>
      <c r="N6" s="367"/>
      <c r="O6" s="367"/>
      <c r="P6" s="367"/>
      <c r="Q6" s="367"/>
      <c r="R6" s="367"/>
      <c r="S6" s="367"/>
      <c r="T6" s="367"/>
      <c r="U6" s="367"/>
    </row>
    <row r="7" spans="2:21" ht="15" customHeight="1" x14ac:dyDescent="0.25">
      <c r="B7" s="368"/>
      <c r="C7" s="368"/>
      <c r="D7" s="368"/>
      <c r="E7" s="368"/>
      <c r="F7" s="368"/>
      <c r="G7" s="367"/>
      <c r="H7" s="367"/>
      <c r="I7" s="367"/>
      <c r="J7" s="367"/>
      <c r="K7" s="367"/>
      <c r="L7" s="367"/>
      <c r="M7" s="367"/>
      <c r="N7" s="367"/>
      <c r="O7" s="367"/>
      <c r="P7" s="367"/>
      <c r="Q7" s="367"/>
      <c r="R7" s="367"/>
      <c r="S7" s="367"/>
      <c r="T7" s="367"/>
      <c r="U7" s="367"/>
    </row>
    <row r="8" spans="2:21" ht="32.25" customHeight="1" x14ac:dyDescent="0.25">
      <c r="B8" s="368"/>
      <c r="C8" s="368"/>
      <c r="D8" s="368"/>
      <c r="E8" s="368"/>
      <c r="F8" s="368"/>
      <c r="G8" s="367"/>
      <c r="H8" s="367"/>
      <c r="I8" s="367"/>
      <c r="J8" s="367"/>
      <c r="K8" s="367"/>
      <c r="L8" s="367"/>
      <c r="M8" s="367"/>
      <c r="N8" s="367"/>
      <c r="O8" s="367"/>
      <c r="P8" s="367"/>
      <c r="Q8" s="367"/>
      <c r="R8" s="367"/>
      <c r="S8" s="367"/>
      <c r="T8" s="367"/>
      <c r="U8" s="367"/>
    </row>
    <row r="9" spans="2:21" x14ac:dyDescent="0.25">
      <c r="B9" s="5"/>
      <c r="C9" s="5"/>
      <c r="D9" s="5"/>
      <c r="E9" s="5"/>
      <c r="F9" s="5"/>
      <c r="G9" s="5"/>
      <c r="H9" s="5"/>
      <c r="I9" s="5"/>
      <c r="J9" s="5"/>
      <c r="K9" s="5"/>
      <c r="L9" s="5"/>
      <c r="M9" s="5"/>
      <c r="N9" s="5"/>
      <c r="O9" s="5"/>
      <c r="P9" s="5"/>
      <c r="Q9" s="5"/>
      <c r="R9" s="5"/>
      <c r="S9" s="5"/>
      <c r="T9" s="5"/>
      <c r="U9" s="5"/>
    </row>
    <row r="10" spans="2:21" x14ac:dyDescent="0.25">
      <c r="B10" s="5"/>
      <c r="C10" s="5"/>
      <c r="D10" s="5"/>
      <c r="E10" s="5"/>
      <c r="F10" s="5"/>
      <c r="G10" s="5"/>
      <c r="H10" s="5"/>
      <c r="I10" s="5"/>
      <c r="J10" s="5"/>
      <c r="K10" s="5"/>
      <c r="L10" s="5"/>
      <c r="M10" s="5"/>
      <c r="N10" s="5"/>
      <c r="O10" s="5"/>
      <c r="P10" s="5"/>
      <c r="Q10" s="5"/>
      <c r="R10" s="5"/>
      <c r="S10" s="5"/>
      <c r="T10" s="5"/>
      <c r="U10" s="5"/>
    </row>
    <row r="11" spans="2:21" ht="81.75" customHeight="1" x14ac:dyDescent="0.25">
      <c r="B11" s="5"/>
      <c r="C11" s="378" t="s">
        <v>63</v>
      </c>
      <c r="D11" s="379"/>
      <c r="E11" s="374" t="s">
        <v>148</v>
      </c>
      <c r="F11" s="374"/>
      <c r="G11" s="374"/>
      <c r="H11" s="374"/>
      <c r="I11" s="374"/>
      <c r="J11" s="374"/>
      <c r="K11" s="374"/>
      <c r="L11" s="374"/>
      <c r="M11" s="374"/>
      <c r="N11" s="374"/>
      <c r="O11" s="374"/>
      <c r="P11" s="374"/>
      <c r="Q11" s="374"/>
      <c r="R11" s="374"/>
      <c r="S11" s="374"/>
      <c r="T11" s="377"/>
      <c r="U11" s="5"/>
    </row>
    <row r="12" spans="2:21" s="195" customFormat="1" ht="15" customHeight="1" x14ac:dyDescent="0.25">
      <c r="B12" s="161"/>
      <c r="C12" s="380"/>
      <c r="D12" s="381"/>
      <c r="E12" s="384" t="s">
        <v>117</v>
      </c>
      <c r="F12" s="384"/>
      <c r="G12" s="384"/>
      <c r="H12" s="384"/>
      <c r="I12" s="384"/>
      <c r="J12" s="384"/>
      <c r="K12" s="384"/>
      <c r="L12" s="384"/>
      <c r="M12" s="384"/>
      <c r="N12" s="384"/>
      <c r="O12" s="384"/>
      <c r="P12" s="384"/>
      <c r="Q12" s="384"/>
      <c r="R12" s="384"/>
      <c r="S12" s="384"/>
      <c r="T12" s="385"/>
      <c r="U12" s="161"/>
    </row>
    <row r="13" spans="2:21" ht="120" customHeight="1" x14ac:dyDescent="0.25">
      <c r="B13" s="5"/>
      <c r="C13" s="382"/>
      <c r="D13" s="383"/>
      <c r="E13" s="369" t="s">
        <v>149</v>
      </c>
      <c r="F13" s="370"/>
      <c r="G13" s="370"/>
      <c r="H13" s="370"/>
      <c r="I13" s="370"/>
      <c r="J13" s="370"/>
      <c r="K13" s="370"/>
      <c r="L13" s="370"/>
      <c r="M13" s="370"/>
      <c r="N13" s="370"/>
      <c r="O13" s="370"/>
      <c r="P13" s="370"/>
      <c r="Q13" s="370"/>
      <c r="R13" s="370"/>
      <c r="S13" s="370"/>
      <c r="T13" s="371"/>
      <c r="U13" s="5"/>
    </row>
    <row r="14" spans="2:21" ht="17.25" customHeight="1" x14ac:dyDescent="0.25">
      <c r="B14" s="5"/>
      <c r="C14" s="5"/>
      <c r="D14" s="5"/>
      <c r="E14" s="5"/>
      <c r="F14" s="5"/>
      <c r="G14" s="5"/>
      <c r="H14" s="5"/>
      <c r="I14" s="5"/>
      <c r="J14" s="5"/>
      <c r="K14" s="5"/>
      <c r="L14" s="5"/>
      <c r="M14" s="5"/>
      <c r="N14" s="5"/>
      <c r="O14" s="5"/>
      <c r="P14" s="5"/>
      <c r="Q14" s="5"/>
      <c r="R14" s="5"/>
      <c r="S14" s="5"/>
      <c r="T14" s="5"/>
      <c r="U14" s="5"/>
    </row>
    <row r="15" spans="2:21" ht="168" customHeight="1" x14ac:dyDescent="0.25">
      <c r="B15" s="5"/>
      <c r="C15" s="372" t="s">
        <v>142</v>
      </c>
      <c r="D15" s="373"/>
      <c r="E15" s="374" t="s">
        <v>150</v>
      </c>
      <c r="F15" s="375"/>
      <c r="G15" s="375"/>
      <c r="H15" s="375"/>
      <c r="I15" s="375"/>
      <c r="J15" s="375"/>
      <c r="K15" s="375"/>
      <c r="L15" s="375"/>
      <c r="M15" s="375"/>
      <c r="N15" s="375"/>
      <c r="O15" s="375"/>
      <c r="P15" s="375"/>
      <c r="Q15" s="375"/>
      <c r="R15" s="375"/>
      <c r="S15" s="375"/>
      <c r="T15" s="376"/>
      <c r="U15" s="5"/>
    </row>
    <row r="16" spans="2:21" x14ac:dyDescent="0.25">
      <c r="B16" s="5"/>
      <c r="C16" s="297"/>
      <c r="D16" s="5"/>
      <c r="E16" s="312" t="s">
        <v>64</v>
      </c>
      <c r="F16" s="5"/>
      <c r="G16" s="5"/>
      <c r="H16" s="5"/>
      <c r="I16" s="5"/>
      <c r="J16" s="5"/>
      <c r="K16" s="5"/>
      <c r="L16" s="5"/>
      <c r="M16" s="359" t="s">
        <v>98</v>
      </c>
      <c r="N16" s="359"/>
      <c r="O16" s="359"/>
      <c r="P16" s="359"/>
      <c r="Q16" s="360"/>
      <c r="R16" s="360"/>
      <c r="S16" s="360"/>
      <c r="T16" s="295"/>
      <c r="U16" s="5"/>
    </row>
    <row r="17" spans="2:21" x14ac:dyDescent="0.25">
      <c r="B17" s="5"/>
      <c r="C17" s="298"/>
      <c r="D17" s="299"/>
      <c r="E17" s="299"/>
      <c r="F17" s="299"/>
      <c r="G17" s="299"/>
      <c r="H17" s="299"/>
      <c r="I17" s="299"/>
      <c r="J17" s="299"/>
      <c r="K17" s="299"/>
      <c r="L17" s="299"/>
      <c r="M17" s="299"/>
      <c r="N17" s="299"/>
      <c r="O17" s="299"/>
      <c r="P17" s="299"/>
      <c r="Q17" s="299"/>
      <c r="R17" s="299"/>
      <c r="S17" s="299"/>
      <c r="T17" s="300"/>
      <c r="U17" s="5"/>
    </row>
    <row r="18" spans="2:21" x14ac:dyDescent="0.25">
      <c r="B18" s="5"/>
      <c r="C18" s="5"/>
      <c r="D18" s="5"/>
      <c r="E18" s="5"/>
      <c r="F18" s="5"/>
      <c r="G18" s="5"/>
      <c r="H18" s="5"/>
      <c r="I18" s="5"/>
      <c r="J18" s="5"/>
      <c r="K18" s="5"/>
      <c r="L18" s="5"/>
      <c r="M18" s="5"/>
      <c r="N18" s="5"/>
      <c r="O18" s="5"/>
      <c r="P18" s="5"/>
      <c r="Q18" s="5"/>
      <c r="R18" s="5"/>
      <c r="S18" s="5"/>
      <c r="T18" s="5"/>
      <c r="U18" s="5"/>
    </row>
    <row r="19" spans="2:21" ht="115.5" customHeight="1" x14ac:dyDescent="0.25">
      <c r="B19" s="5"/>
      <c r="C19" s="372" t="s">
        <v>62</v>
      </c>
      <c r="D19" s="373"/>
      <c r="E19" s="386" t="s">
        <v>145</v>
      </c>
      <c r="F19" s="387"/>
      <c r="G19" s="387"/>
      <c r="H19" s="387"/>
      <c r="I19" s="387"/>
      <c r="J19" s="387"/>
      <c r="K19" s="387"/>
      <c r="L19" s="387"/>
      <c r="M19" s="387"/>
      <c r="N19" s="387"/>
      <c r="O19" s="387"/>
      <c r="P19" s="387"/>
      <c r="Q19" s="387"/>
      <c r="R19" s="387"/>
      <c r="S19" s="387"/>
      <c r="T19" s="388"/>
      <c r="U19" s="5"/>
    </row>
    <row r="20" spans="2:21" ht="12" customHeight="1" x14ac:dyDescent="0.25">
      <c r="B20" s="5"/>
      <c r="C20" s="391"/>
      <c r="D20" s="392"/>
      <c r="E20" s="361" t="s">
        <v>143</v>
      </c>
      <c r="F20" s="361"/>
      <c r="G20" s="361"/>
      <c r="H20" s="361"/>
      <c r="I20" s="294" t="s">
        <v>144</v>
      </c>
      <c r="J20" s="288"/>
      <c r="K20" s="288"/>
      <c r="L20" s="288"/>
      <c r="M20" s="288"/>
      <c r="N20" s="288"/>
      <c r="O20" s="288"/>
      <c r="P20" s="288"/>
      <c r="Q20" s="288"/>
      <c r="R20" s="288"/>
      <c r="S20" s="288"/>
      <c r="T20" s="291"/>
      <c r="U20" s="5"/>
    </row>
    <row r="21" spans="2:21" ht="122.25" customHeight="1" x14ac:dyDescent="0.25">
      <c r="B21" s="5"/>
      <c r="C21" s="393"/>
      <c r="D21" s="394"/>
      <c r="E21" s="389" t="s">
        <v>146</v>
      </c>
      <c r="F21" s="389"/>
      <c r="G21" s="389"/>
      <c r="H21" s="389"/>
      <c r="I21" s="389"/>
      <c r="J21" s="389"/>
      <c r="K21" s="389"/>
      <c r="L21" s="389"/>
      <c r="M21" s="389"/>
      <c r="N21" s="389"/>
      <c r="O21" s="389"/>
      <c r="P21" s="389"/>
      <c r="Q21" s="389"/>
      <c r="R21" s="389"/>
      <c r="S21" s="389"/>
      <c r="T21" s="390"/>
      <c r="U21" s="5"/>
    </row>
    <row r="22" spans="2:21" x14ac:dyDescent="0.25">
      <c r="B22" s="5"/>
      <c r="C22" s="5"/>
      <c r="D22" s="5"/>
      <c r="E22" s="5"/>
      <c r="F22" s="5"/>
      <c r="G22" s="5"/>
      <c r="H22" s="5"/>
      <c r="I22" s="5"/>
      <c r="J22" s="5"/>
      <c r="K22" s="5"/>
      <c r="L22" s="5"/>
      <c r="M22" s="5"/>
      <c r="N22" s="5"/>
      <c r="O22" s="5"/>
      <c r="P22" s="5"/>
      <c r="Q22" s="5"/>
      <c r="R22" s="5"/>
      <c r="S22" s="5"/>
      <c r="T22" s="5"/>
      <c r="U22" s="5"/>
    </row>
    <row r="23" spans="2:21" ht="109.5" customHeight="1" x14ac:dyDescent="0.25">
      <c r="B23" s="5"/>
      <c r="C23" s="378" t="s">
        <v>61</v>
      </c>
      <c r="D23" s="379"/>
      <c r="E23" s="386" t="s">
        <v>133</v>
      </c>
      <c r="F23" s="387"/>
      <c r="G23" s="387"/>
      <c r="H23" s="387"/>
      <c r="I23" s="387"/>
      <c r="J23" s="387"/>
      <c r="K23" s="387"/>
      <c r="L23" s="387"/>
      <c r="M23" s="387"/>
      <c r="N23" s="387"/>
      <c r="O23" s="387"/>
      <c r="P23" s="387"/>
      <c r="Q23" s="387"/>
      <c r="R23" s="387"/>
      <c r="S23" s="387"/>
      <c r="T23" s="388"/>
      <c r="U23" s="5"/>
    </row>
    <row r="24" spans="2:21" ht="22.5" customHeight="1" x14ac:dyDescent="0.25">
      <c r="B24" s="5"/>
      <c r="C24" s="380"/>
      <c r="D24" s="381"/>
      <c r="E24" s="5"/>
      <c r="F24" s="313" t="s">
        <v>147</v>
      </c>
      <c r="G24" s="288"/>
      <c r="H24" s="288"/>
      <c r="I24" s="288"/>
      <c r="J24" s="288"/>
      <c r="K24" s="288"/>
      <c r="L24" s="288"/>
      <c r="M24" s="288"/>
      <c r="N24" s="288"/>
      <c r="O24" s="288"/>
      <c r="P24" s="288"/>
      <c r="Q24" s="288"/>
      <c r="R24" s="288"/>
      <c r="S24" s="288"/>
      <c r="T24" s="291"/>
      <c r="U24" s="5"/>
    </row>
    <row r="25" spans="2:21" ht="22.5" customHeight="1" x14ac:dyDescent="0.25">
      <c r="B25" s="5"/>
      <c r="C25" s="380"/>
      <c r="D25" s="381"/>
      <c r="E25" s="5"/>
      <c r="F25" s="313" t="s">
        <v>99</v>
      </c>
      <c r="G25" s="288"/>
      <c r="H25" s="288"/>
      <c r="I25" s="288"/>
      <c r="J25" s="288"/>
      <c r="K25" s="288"/>
      <c r="L25" s="288"/>
      <c r="M25" s="288"/>
      <c r="N25" s="288"/>
      <c r="O25" s="288"/>
      <c r="P25" s="288"/>
      <c r="Q25" s="288"/>
      <c r="R25" s="288"/>
      <c r="S25" s="288"/>
      <c r="T25" s="291"/>
      <c r="U25" s="5"/>
    </row>
    <row r="26" spans="2:21" ht="22.5" customHeight="1" x14ac:dyDescent="0.25">
      <c r="B26" s="5"/>
      <c r="C26" s="380"/>
      <c r="D26" s="381"/>
      <c r="E26" s="5"/>
      <c r="F26" s="313" t="s">
        <v>100</v>
      </c>
      <c r="G26" s="288"/>
      <c r="H26" s="288"/>
      <c r="I26" s="288"/>
      <c r="J26" s="288"/>
      <c r="K26" s="288"/>
      <c r="L26" s="288"/>
      <c r="M26" s="288"/>
      <c r="N26" s="288"/>
      <c r="O26" s="288"/>
      <c r="P26" s="288"/>
      <c r="Q26" s="288"/>
      <c r="R26" s="288"/>
      <c r="S26" s="288"/>
      <c r="T26" s="291"/>
      <c r="U26" s="5"/>
    </row>
    <row r="27" spans="2:21" ht="22.5" customHeight="1" x14ac:dyDescent="0.25">
      <c r="B27" s="5"/>
      <c r="C27" s="382"/>
      <c r="D27" s="383"/>
      <c r="E27" s="292"/>
      <c r="F27" s="292"/>
      <c r="G27" s="292"/>
      <c r="H27" s="292"/>
      <c r="I27" s="292"/>
      <c r="J27" s="292"/>
      <c r="K27" s="292"/>
      <c r="L27" s="292"/>
      <c r="M27" s="292"/>
      <c r="N27" s="292"/>
      <c r="O27" s="292"/>
      <c r="P27" s="292"/>
      <c r="Q27" s="292"/>
      <c r="R27" s="292"/>
      <c r="S27" s="292"/>
      <c r="T27" s="293"/>
      <c r="U27" s="5"/>
    </row>
    <row r="28" spans="2:21" ht="22.5" customHeight="1" x14ac:dyDescent="0.25">
      <c r="B28" s="5"/>
      <c r="C28" s="309"/>
      <c r="D28" s="309"/>
      <c r="E28" s="288"/>
      <c r="F28" s="288"/>
      <c r="G28" s="288"/>
      <c r="H28" s="288"/>
      <c r="I28" s="288"/>
      <c r="J28" s="288"/>
      <c r="K28" s="288"/>
      <c r="L28" s="288"/>
      <c r="M28" s="288"/>
      <c r="N28" s="288"/>
      <c r="O28" s="288"/>
      <c r="P28" s="288"/>
      <c r="Q28" s="288"/>
      <c r="R28" s="288"/>
      <c r="S28" s="288"/>
      <c r="T28" s="288"/>
      <c r="U28" s="5"/>
    </row>
    <row r="29" spans="2:21" ht="10.5" customHeight="1" x14ac:dyDescent="0.25">
      <c r="B29" s="5"/>
      <c r="C29" s="372" t="s">
        <v>101</v>
      </c>
      <c r="D29" s="373"/>
      <c r="E29" s="289"/>
      <c r="F29" s="289"/>
      <c r="G29" s="289"/>
      <c r="H29" s="289"/>
      <c r="I29" s="289"/>
      <c r="J29" s="289"/>
      <c r="K29" s="289"/>
      <c r="L29" s="289"/>
      <c r="M29" s="289"/>
      <c r="N29" s="289"/>
      <c r="O29" s="289"/>
      <c r="P29" s="289"/>
      <c r="Q29" s="289"/>
      <c r="R29" s="289"/>
      <c r="S29" s="289"/>
      <c r="T29" s="290"/>
      <c r="U29" s="5"/>
    </row>
    <row r="30" spans="2:21" ht="27.75" customHeight="1" x14ac:dyDescent="0.25">
      <c r="B30" s="5"/>
      <c r="C30" s="391"/>
      <c r="D30" s="392"/>
      <c r="E30" s="395" t="s">
        <v>151</v>
      </c>
      <c r="F30" s="395"/>
      <c r="G30" s="395"/>
      <c r="H30" s="395"/>
      <c r="I30" s="395"/>
      <c r="J30" s="395"/>
      <c r="K30" s="395"/>
      <c r="L30" s="395"/>
      <c r="M30" s="395"/>
      <c r="N30" s="395"/>
      <c r="O30" s="5"/>
      <c r="P30" s="5"/>
      <c r="Q30" s="5"/>
      <c r="R30" s="5"/>
      <c r="S30" s="5"/>
      <c r="T30" s="295"/>
      <c r="U30" s="5"/>
    </row>
    <row r="31" spans="2:21" ht="106.5" customHeight="1" x14ac:dyDescent="0.25">
      <c r="B31" s="5"/>
      <c r="C31" s="393"/>
      <c r="D31" s="394"/>
      <c r="E31" s="389" t="s">
        <v>152</v>
      </c>
      <c r="F31" s="370"/>
      <c r="G31" s="370"/>
      <c r="H31" s="370"/>
      <c r="I31" s="370"/>
      <c r="J31" s="370"/>
      <c r="K31" s="370"/>
      <c r="L31" s="370"/>
      <c r="M31" s="370"/>
      <c r="N31" s="370"/>
      <c r="O31" s="370"/>
      <c r="P31" s="370"/>
      <c r="Q31" s="370"/>
      <c r="R31" s="370"/>
      <c r="S31" s="370"/>
      <c r="T31" s="371"/>
      <c r="U31" s="5"/>
    </row>
    <row r="32" spans="2:21" x14ac:dyDescent="0.25">
      <c r="B32" s="5"/>
      <c r="C32" s="5"/>
      <c r="D32" s="5"/>
      <c r="E32" s="5"/>
      <c r="F32" s="5"/>
      <c r="G32" s="5"/>
      <c r="H32" s="5"/>
      <c r="I32" s="5"/>
      <c r="J32" s="5"/>
      <c r="K32" s="5"/>
      <c r="L32" s="5"/>
      <c r="M32" s="5"/>
      <c r="N32" s="5"/>
      <c r="O32" s="5"/>
      <c r="P32" s="5"/>
      <c r="Q32" s="5"/>
      <c r="R32" s="5"/>
      <c r="S32" s="5"/>
      <c r="T32" s="5"/>
      <c r="U32" s="5"/>
    </row>
    <row r="33" spans="2:21" x14ac:dyDescent="0.25">
      <c r="B33" s="5"/>
      <c r="C33" s="5"/>
      <c r="D33" s="5"/>
      <c r="E33" s="5"/>
      <c r="F33" s="5"/>
      <c r="G33" s="5"/>
      <c r="H33" s="5"/>
      <c r="I33" s="5"/>
      <c r="J33" s="5"/>
      <c r="K33" s="5"/>
      <c r="L33" s="5"/>
      <c r="M33" s="5"/>
      <c r="N33" s="5"/>
      <c r="O33" s="5"/>
      <c r="P33" s="5"/>
      <c r="Q33" s="5"/>
      <c r="R33" s="5"/>
      <c r="S33" s="5"/>
      <c r="T33" s="5"/>
      <c r="U33" s="5"/>
    </row>
  </sheetData>
  <mergeCells count="16">
    <mergeCell ref="E23:T23"/>
    <mergeCell ref="E31:T31"/>
    <mergeCell ref="C23:D27"/>
    <mergeCell ref="E21:T21"/>
    <mergeCell ref="C19:D21"/>
    <mergeCell ref="C29:D31"/>
    <mergeCell ref="E19:T19"/>
    <mergeCell ref="E30:N30"/>
    <mergeCell ref="G4:U8"/>
    <mergeCell ref="B4:F8"/>
    <mergeCell ref="E13:T13"/>
    <mergeCell ref="C15:D15"/>
    <mergeCell ref="E15:T15"/>
    <mergeCell ref="E11:T11"/>
    <mergeCell ref="C11:D13"/>
    <mergeCell ref="E12:T12"/>
  </mergeCells>
  <hyperlinks>
    <hyperlink ref="E12:T12" r:id="rId1" display="      The Concept for Cycle Superhighways" xr:uid="{B29C3210-6372-4144-A09C-F5D3F3EFE7A9}"/>
    <hyperlink ref="I20" r:id="rId2" xr:uid="{38CD2F71-5846-4143-A09A-5C40C12154F5}"/>
  </hyperlinks>
  <pageMargins left="0.7" right="0.7" top="0.75" bottom="0.75" header="0.3" footer="0.3"/>
  <pageSetup paperSize="9"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C048-CF13-4BFB-AAF0-BBAD455FBEB9}">
  <dimension ref="A1:IG451"/>
  <sheetViews>
    <sheetView zoomScale="70" zoomScaleNormal="70" workbookViewId="0">
      <selection activeCell="S39" sqref="S39"/>
    </sheetView>
  </sheetViews>
  <sheetFormatPr defaultRowHeight="15" x14ac:dyDescent="0.25"/>
  <cols>
    <col min="1" max="1" width="8.7109375" style="28"/>
    <col min="4" max="4" width="19.42578125" customWidth="1"/>
    <col min="5" max="5" width="10.42578125" customWidth="1"/>
    <col min="6" max="6" width="23.5703125" customWidth="1"/>
    <col min="7" max="7" width="8.7109375" customWidth="1"/>
    <col min="8" max="13" width="20.5703125" customWidth="1"/>
    <col min="14" max="14" width="15.7109375" customWidth="1"/>
    <col min="15" max="15" width="14.7109375" customWidth="1"/>
    <col min="22" max="34" width="8.7109375" style="28"/>
    <col min="36" max="44" width="8.7109375" customWidth="1"/>
    <col min="45" max="241" width="8.7109375" style="28"/>
  </cols>
  <sheetData>
    <row r="1" spans="1:241" s="28" customFormat="1" x14ac:dyDescent="0.25"/>
    <row r="2" spans="1:241" s="28" customFormat="1" ht="17.25" customHeight="1" x14ac:dyDescent="0.25"/>
    <row r="3" spans="1:241" s="28" customFormat="1" ht="17.25" customHeight="1" x14ac:dyDescent="0.25">
      <c r="B3" s="5"/>
      <c r="C3" s="5"/>
      <c r="D3" s="5"/>
      <c r="E3" s="5"/>
      <c r="F3" s="5"/>
      <c r="G3" s="5"/>
      <c r="H3" s="5"/>
      <c r="I3" s="5"/>
      <c r="J3" s="5"/>
      <c r="K3" s="5"/>
      <c r="L3" s="5"/>
      <c r="M3" s="5"/>
      <c r="N3" s="5"/>
      <c r="O3" s="5"/>
      <c r="P3" s="5"/>
      <c r="Q3" s="5"/>
      <c r="R3" s="5"/>
      <c r="S3" s="5"/>
      <c r="T3" s="5"/>
      <c r="U3" s="5"/>
    </row>
    <row r="4" spans="1:241" s="28" customFormat="1" ht="14.65" customHeight="1" x14ac:dyDescent="0.25">
      <c r="B4" s="395"/>
      <c r="C4" s="395"/>
      <c r="D4" s="395"/>
      <c r="E4" s="395"/>
      <c r="F4" s="395"/>
      <c r="G4" s="398" t="s">
        <v>40</v>
      </c>
      <c r="H4" s="398"/>
      <c r="I4" s="398"/>
      <c r="J4" s="398"/>
      <c r="K4" s="398"/>
      <c r="L4" s="398"/>
      <c r="M4" s="398"/>
      <c r="N4" s="398"/>
      <c r="O4" s="398"/>
      <c r="P4" s="398"/>
      <c r="Q4" s="398"/>
      <c r="R4" s="398"/>
      <c r="S4" s="398"/>
      <c r="T4" s="398"/>
      <c r="U4" s="398"/>
    </row>
    <row r="5" spans="1:241" s="28" customFormat="1" ht="14.65" customHeight="1" x14ac:dyDescent="0.25">
      <c r="B5" s="395"/>
      <c r="C5" s="395"/>
      <c r="D5" s="395"/>
      <c r="E5" s="395"/>
      <c r="F5" s="395"/>
      <c r="G5" s="398"/>
      <c r="H5" s="398"/>
      <c r="I5" s="398"/>
      <c r="J5" s="398"/>
      <c r="K5" s="398"/>
      <c r="L5" s="398"/>
      <c r="M5" s="398"/>
      <c r="N5" s="398"/>
      <c r="O5" s="398"/>
      <c r="P5" s="398"/>
      <c r="Q5" s="398"/>
      <c r="R5" s="398"/>
      <c r="S5" s="398"/>
      <c r="T5" s="398"/>
      <c r="U5" s="398"/>
    </row>
    <row r="6" spans="1:241" s="28" customFormat="1" ht="42" customHeight="1" x14ac:dyDescent="0.25">
      <c r="B6" s="395"/>
      <c r="C6" s="395"/>
      <c r="D6" s="395"/>
      <c r="E6" s="395"/>
      <c r="F6" s="395"/>
      <c r="G6" s="398"/>
      <c r="H6" s="398"/>
      <c r="I6" s="398"/>
      <c r="J6" s="398"/>
      <c r="K6" s="398"/>
      <c r="L6" s="398"/>
      <c r="M6" s="398"/>
      <c r="N6" s="398"/>
      <c r="O6" s="398"/>
      <c r="P6" s="398"/>
      <c r="Q6" s="398"/>
      <c r="R6" s="398"/>
      <c r="S6" s="398"/>
      <c r="T6" s="398"/>
      <c r="U6" s="398"/>
    </row>
    <row r="7" spans="1:241" s="28" customFormat="1" ht="14.65" customHeight="1" x14ac:dyDescent="0.25">
      <c r="B7" s="395"/>
      <c r="C7" s="395"/>
      <c r="D7" s="395"/>
      <c r="E7" s="395"/>
      <c r="F7" s="395"/>
      <c r="G7" s="398"/>
      <c r="H7" s="398"/>
      <c r="I7" s="398"/>
      <c r="J7" s="398"/>
      <c r="K7" s="398"/>
      <c r="L7" s="398"/>
      <c r="M7" s="398"/>
      <c r="N7" s="398"/>
      <c r="O7" s="398"/>
      <c r="P7" s="398"/>
      <c r="Q7" s="398"/>
      <c r="R7" s="398"/>
      <c r="S7" s="398"/>
      <c r="T7" s="398"/>
      <c r="U7" s="398"/>
    </row>
    <row r="8" spans="1:241" s="28" customFormat="1" ht="14.65" customHeight="1" x14ac:dyDescent="0.25">
      <c r="B8" s="395"/>
      <c r="C8" s="395"/>
      <c r="D8" s="395"/>
      <c r="E8" s="395"/>
      <c r="F8" s="395"/>
      <c r="G8" s="398"/>
      <c r="H8" s="398"/>
      <c r="I8" s="398"/>
      <c r="J8" s="398"/>
      <c r="K8" s="398"/>
      <c r="L8" s="398"/>
      <c r="M8" s="398"/>
      <c r="N8" s="398"/>
      <c r="O8" s="398"/>
      <c r="P8" s="398"/>
      <c r="Q8" s="398"/>
      <c r="R8" s="398"/>
      <c r="S8" s="398"/>
      <c r="T8" s="398"/>
      <c r="U8" s="398"/>
    </row>
    <row r="9" spans="1:241" s="28" customFormat="1" ht="14.65" customHeight="1" x14ac:dyDescent="0.25">
      <c r="B9" s="9"/>
      <c r="C9" s="9"/>
      <c r="D9" s="9"/>
      <c r="E9" s="9"/>
      <c r="F9" s="9"/>
      <c r="G9" s="279"/>
      <c r="H9" s="279"/>
      <c r="I9" s="279"/>
      <c r="J9" s="279"/>
      <c r="K9" s="279"/>
      <c r="L9" s="279"/>
      <c r="M9" s="279"/>
      <c r="N9" s="279"/>
      <c r="O9" s="279"/>
      <c r="P9" s="279"/>
      <c r="Q9" s="279"/>
      <c r="R9" s="279"/>
      <c r="S9" s="279"/>
      <c r="T9" s="279"/>
      <c r="U9" s="279"/>
    </row>
    <row r="10" spans="1:241" s="280" customFormat="1" ht="12.75" customHeight="1" x14ac:dyDescent="0.25">
      <c r="A10" s="248"/>
      <c r="H10" s="281"/>
      <c r="I10" s="282"/>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8"/>
      <c r="DJ10" s="248"/>
      <c r="DK10" s="248"/>
      <c r="DL10" s="248"/>
      <c r="DM10" s="248"/>
      <c r="DN10" s="248"/>
      <c r="DO10" s="248"/>
      <c r="DP10" s="248"/>
      <c r="DQ10" s="248"/>
      <c r="DR10" s="248"/>
      <c r="DS10" s="248"/>
      <c r="DT10" s="248"/>
      <c r="DU10" s="248"/>
      <c r="DV10" s="248"/>
      <c r="DW10" s="248"/>
      <c r="DX10" s="248"/>
      <c r="DY10" s="248"/>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8"/>
      <c r="FV10" s="248"/>
      <c r="FW10" s="248"/>
      <c r="FX10" s="248"/>
      <c r="FY10" s="248"/>
      <c r="FZ10" s="248"/>
      <c r="GA10" s="248"/>
      <c r="GB10" s="248"/>
      <c r="GC10" s="248"/>
      <c r="GD10" s="248"/>
      <c r="GE10" s="248"/>
      <c r="GF10" s="248"/>
      <c r="GG10" s="248"/>
      <c r="GH10" s="248"/>
      <c r="GI10" s="248"/>
      <c r="GJ10" s="248"/>
      <c r="GK10" s="248"/>
      <c r="GL10" s="248"/>
      <c r="GM10" s="248"/>
      <c r="GN10" s="248"/>
      <c r="GO10" s="248"/>
      <c r="GP10" s="248"/>
      <c r="GQ10" s="248"/>
      <c r="GR10" s="248"/>
      <c r="GS10" s="248"/>
      <c r="GT10" s="248"/>
      <c r="GU10" s="248"/>
      <c r="GV10" s="248"/>
      <c r="GW10" s="248"/>
      <c r="GX10" s="248"/>
      <c r="GY10" s="248"/>
      <c r="GZ10" s="248"/>
      <c r="HA10" s="248"/>
      <c r="HB10" s="248"/>
      <c r="HC10" s="248"/>
      <c r="HD10" s="248"/>
      <c r="HE10" s="248"/>
      <c r="HF10" s="248"/>
      <c r="HG10" s="248"/>
      <c r="HH10" s="248"/>
      <c r="HI10" s="248"/>
      <c r="HJ10" s="248"/>
      <c r="HK10" s="248"/>
      <c r="HL10" s="248"/>
      <c r="HM10" s="248"/>
      <c r="HN10" s="248"/>
      <c r="HO10" s="248"/>
      <c r="HP10" s="248"/>
      <c r="HQ10" s="248"/>
      <c r="HR10" s="248"/>
      <c r="HS10" s="248"/>
      <c r="HT10" s="248"/>
      <c r="HU10" s="248"/>
      <c r="HV10" s="248"/>
      <c r="HW10" s="248"/>
      <c r="HX10" s="248"/>
      <c r="HY10" s="248"/>
      <c r="HZ10" s="248"/>
      <c r="IA10" s="248"/>
      <c r="IB10" s="248"/>
      <c r="IC10" s="248"/>
      <c r="ID10" s="248"/>
      <c r="IE10" s="248"/>
      <c r="IF10" s="248"/>
      <c r="IG10" s="248"/>
    </row>
    <row r="11" spans="1:241" ht="19.5" customHeight="1" x14ac:dyDescent="0.25">
      <c r="B11" s="5"/>
      <c r="C11" s="399" t="s">
        <v>116</v>
      </c>
      <c r="D11" s="399"/>
      <c r="E11" s="399"/>
      <c r="F11" s="399"/>
      <c r="G11" s="5"/>
      <c r="H11" s="200"/>
      <c r="I11" s="201"/>
      <c r="J11" s="5"/>
      <c r="K11" s="5"/>
      <c r="L11" s="5"/>
      <c r="M11" s="5"/>
      <c r="N11" s="5"/>
      <c r="O11" s="5"/>
      <c r="P11" s="5"/>
      <c r="Q11" s="5"/>
      <c r="R11" s="5"/>
      <c r="S11" s="5"/>
      <c r="T11" s="5"/>
      <c r="U11" s="5"/>
      <c r="AI11" s="28"/>
      <c r="AJ11" s="28"/>
      <c r="AK11" s="28"/>
      <c r="AL11" s="28"/>
      <c r="AM11" s="28"/>
      <c r="AN11" s="28"/>
      <c r="AO11" s="28"/>
      <c r="AP11" s="28"/>
      <c r="AQ11" s="28"/>
      <c r="AR11" s="28"/>
    </row>
    <row r="12" spans="1:241" ht="14.65" customHeight="1" x14ac:dyDescent="0.25">
      <c r="B12" s="5"/>
      <c r="C12" s="5"/>
      <c r="D12" s="5"/>
      <c r="E12" s="5"/>
      <c r="F12" s="5"/>
      <c r="G12" s="5"/>
      <c r="H12" s="200"/>
      <c r="I12" s="201"/>
      <c r="J12" s="5"/>
      <c r="K12" s="5"/>
      <c r="L12" s="5"/>
      <c r="M12" s="5"/>
      <c r="N12" s="5"/>
      <c r="O12" s="5"/>
      <c r="P12" s="5"/>
      <c r="Q12" s="5"/>
      <c r="R12" s="5"/>
      <c r="S12" s="5"/>
      <c r="T12" s="5"/>
      <c r="U12" s="5"/>
      <c r="AI12" s="28"/>
      <c r="AJ12" s="28"/>
      <c r="AK12" s="28"/>
      <c r="AL12" s="28"/>
      <c r="AM12" s="28"/>
      <c r="AN12" s="28"/>
      <c r="AO12" s="28"/>
      <c r="AP12" s="28"/>
      <c r="AQ12" s="28"/>
      <c r="AR12" s="28"/>
    </row>
    <row r="13" spans="1:241" ht="14.65" customHeight="1" x14ac:dyDescent="0.35">
      <c r="B13" s="176"/>
      <c r="C13" s="5"/>
      <c r="D13" s="5"/>
      <c r="E13" s="5"/>
      <c r="F13" s="5"/>
      <c r="G13" s="5"/>
      <c r="H13" s="5"/>
      <c r="I13" s="5"/>
      <c r="J13" s="5"/>
      <c r="K13" s="5"/>
      <c r="L13" s="5"/>
      <c r="M13" s="5"/>
      <c r="N13" s="5"/>
      <c r="O13" s="5"/>
      <c r="P13" s="5"/>
      <c r="Q13" s="5"/>
      <c r="R13" s="5"/>
      <c r="S13" s="5"/>
      <c r="T13" s="5"/>
      <c r="U13" s="5"/>
      <c r="AI13" s="28"/>
      <c r="AJ13" s="28"/>
      <c r="AK13" s="28"/>
      <c r="AL13" s="28"/>
      <c r="AM13" s="28"/>
      <c r="AN13" s="28"/>
      <c r="AO13" s="28"/>
      <c r="AP13" s="28"/>
      <c r="AQ13" s="28"/>
      <c r="AR13" s="28"/>
    </row>
    <row r="14" spans="1:241" x14ac:dyDescent="0.25">
      <c r="B14" s="5"/>
      <c r="C14" s="5"/>
      <c r="D14" s="5"/>
      <c r="E14" s="5"/>
      <c r="F14" s="5"/>
      <c r="G14" s="5"/>
      <c r="H14" s="5"/>
      <c r="I14" s="5"/>
      <c r="J14" s="5"/>
      <c r="K14" s="5"/>
      <c r="L14" s="5"/>
      <c r="M14" s="5"/>
      <c r="N14" s="5"/>
      <c r="O14" s="5"/>
      <c r="P14" s="5"/>
      <c r="Q14" s="5"/>
      <c r="R14" s="5"/>
      <c r="S14" s="5"/>
      <c r="T14" s="5"/>
      <c r="U14" s="5"/>
      <c r="AI14" s="28"/>
      <c r="AJ14" s="28"/>
      <c r="AK14" s="28"/>
      <c r="AL14" s="28"/>
      <c r="AM14" s="28"/>
      <c r="AN14" s="28"/>
      <c r="AO14" s="28"/>
      <c r="AP14" s="28"/>
      <c r="AQ14" s="28"/>
      <c r="AR14" s="28"/>
    </row>
    <row r="15" spans="1:241" x14ac:dyDescent="0.25">
      <c r="B15" s="5"/>
      <c r="C15" s="5"/>
      <c r="D15" s="5"/>
      <c r="E15" s="5"/>
      <c r="F15" s="5"/>
      <c r="G15" s="5"/>
      <c r="H15" s="5"/>
      <c r="I15" s="5"/>
      <c r="J15" s="5"/>
      <c r="K15" s="5"/>
      <c r="L15" s="5"/>
      <c r="M15" s="5"/>
      <c r="N15" s="5"/>
      <c r="O15" s="5"/>
      <c r="P15" s="5"/>
      <c r="Q15" s="5"/>
      <c r="R15" s="5"/>
      <c r="S15" s="5"/>
      <c r="T15" s="5"/>
      <c r="U15" s="5"/>
      <c r="AI15" s="28"/>
      <c r="AJ15" s="28"/>
      <c r="AK15" s="28"/>
      <c r="AL15" s="28"/>
      <c r="AM15" s="28"/>
      <c r="AN15" s="28"/>
      <c r="AO15" s="28"/>
      <c r="AP15" s="28"/>
      <c r="AQ15" s="28"/>
      <c r="AR15" s="28"/>
    </row>
    <row r="16" spans="1:241" x14ac:dyDescent="0.25">
      <c r="B16" s="5"/>
      <c r="C16" s="5"/>
      <c r="D16" s="5"/>
      <c r="E16" s="5"/>
      <c r="F16" s="5"/>
      <c r="G16" s="5"/>
      <c r="H16" s="5"/>
      <c r="I16" s="5"/>
      <c r="J16" s="5"/>
      <c r="K16" s="5"/>
      <c r="L16" s="5"/>
      <c r="M16" s="5"/>
      <c r="N16" s="5"/>
      <c r="O16" s="5"/>
      <c r="P16" s="5"/>
      <c r="Q16" s="5"/>
      <c r="R16" s="5"/>
      <c r="S16" s="5"/>
      <c r="T16" s="5"/>
      <c r="U16" s="5"/>
      <c r="AI16" s="28"/>
      <c r="AJ16" s="28"/>
      <c r="AK16" s="28"/>
      <c r="AL16" s="28"/>
      <c r="AM16" s="28"/>
      <c r="AN16" s="28"/>
      <c r="AO16" s="28"/>
      <c r="AP16" s="28"/>
      <c r="AQ16" s="28"/>
      <c r="AR16" s="28"/>
    </row>
    <row r="17" spans="2:44" ht="21" customHeight="1" x14ac:dyDescent="0.25">
      <c r="B17" s="5"/>
      <c r="C17" s="5"/>
      <c r="D17" s="5"/>
      <c r="E17" s="5"/>
      <c r="F17" s="5"/>
      <c r="G17" s="5"/>
      <c r="H17" s="396" t="s">
        <v>34</v>
      </c>
      <c r="I17" s="396" t="s">
        <v>35</v>
      </c>
      <c r="J17" s="396" t="s">
        <v>36</v>
      </c>
      <c r="K17" s="397" t="s">
        <v>37</v>
      </c>
      <c r="L17" s="396" t="s">
        <v>38</v>
      </c>
      <c r="M17" s="396" t="s">
        <v>39</v>
      </c>
      <c r="N17" s="5"/>
      <c r="O17" s="5"/>
      <c r="P17" s="5"/>
      <c r="Q17" s="5"/>
      <c r="R17" s="5"/>
      <c r="S17" s="5"/>
      <c r="T17" s="5"/>
      <c r="U17" s="5"/>
      <c r="AI17" s="28"/>
      <c r="AJ17" s="28"/>
      <c r="AK17" s="28"/>
      <c r="AL17" s="28"/>
      <c r="AM17" s="28"/>
      <c r="AN17" s="28"/>
      <c r="AO17" s="28"/>
      <c r="AP17" s="28"/>
      <c r="AQ17" s="28"/>
      <c r="AR17" s="28"/>
    </row>
    <row r="18" spans="2:44" ht="15" customHeight="1" x14ac:dyDescent="0.25">
      <c r="B18" s="5"/>
      <c r="C18" s="5"/>
      <c r="D18" s="5"/>
      <c r="E18" s="5"/>
      <c r="F18" s="5"/>
      <c r="G18" s="5"/>
      <c r="H18" s="396"/>
      <c r="I18" s="396"/>
      <c r="J18" s="396"/>
      <c r="K18" s="397"/>
      <c r="L18" s="396"/>
      <c r="M18" s="396"/>
      <c r="N18" s="5"/>
      <c r="O18" s="5"/>
      <c r="P18" s="5"/>
      <c r="Q18" s="5"/>
      <c r="R18" s="5"/>
      <c r="S18" s="5"/>
      <c r="T18" s="5"/>
      <c r="U18" s="5"/>
      <c r="AI18" s="28"/>
      <c r="AJ18" s="28"/>
      <c r="AK18" s="28"/>
      <c r="AL18" s="28"/>
      <c r="AM18" s="28"/>
      <c r="AN18" s="28"/>
      <c r="AO18" s="28"/>
      <c r="AP18" s="28"/>
      <c r="AQ18" s="28"/>
      <c r="AR18" s="28"/>
    </row>
    <row r="19" spans="2:44" ht="20.25" customHeight="1" x14ac:dyDescent="0.4">
      <c r="B19" s="5"/>
      <c r="C19" s="5"/>
      <c r="D19" s="5"/>
      <c r="E19" s="5"/>
      <c r="F19" s="5"/>
      <c r="G19" s="190"/>
      <c r="H19" s="396"/>
      <c r="I19" s="396"/>
      <c r="J19" s="396"/>
      <c r="K19" s="397"/>
      <c r="L19" s="396"/>
      <c r="M19" s="396"/>
      <c r="N19" s="5"/>
      <c r="O19" s="5"/>
      <c r="P19" s="5"/>
      <c r="Q19" s="5"/>
      <c r="R19" s="5"/>
      <c r="S19" s="5"/>
      <c r="T19" s="5"/>
      <c r="U19" s="5"/>
      <c r="AI19" s="28"/>
      <c r="AJ19" s="28"/>
      <c r="AK19" s="28"/>
      <c r="AL19" s="28"/>
      <c r="AM19" s="28"/>
      <c r="AN19" s="28"/>
      <c r="AO19" s="28"/>
      <c r="AP19" s="28"/>
      <c r="AQ19" s="28"/>
      <c r="AR19" s="28"/>
    </row>
    <row r="20" spans="2:44" ht="14.65" customHeight="1" x14ac:dyDescent="0.5">
      <c r="B20" s="5"/>
      <c r="C20" s="362"/>
      <c r="D20" s="363"/>
      <c r="E20" s="363"/>
      <c r="F20" s="363"/>
      <c r="G20" s="363"/>
      <c r="H20" s="408"/>
      <c r="I20" s="409"/>
      <c r="J20" s="410"/>
      <c r="K20" s="411"/>
      <c r="L20" s="406"/>
      <c r="M20" s="405"/>
      <c r="N20" s="276"/>
      <c r="O20" s="277"/>
      <c r="P20" s="277"/>
      <c r="Q20" s="277"/>
      <c r="R20" s="5"/>
      <c r="S20" s="5"/>
      <c r="T20" s="5"/>
      <c r="U20" s="5"/>
      <c r="AI20" s="28"/>
      <c r="AJ20" s="28"/>
      <c r="AK20" s="28"/>
      <c r="AL20" s="28"/>
      <c r="AM20" s="28"/>
      <c r="AN20" s="28"/>
      <c r="AO20" s="28"/>
      <c r="AP20" s="28"/>
      <c r="AQ20" s="28"/>
      <c r="AR20" s="28"/>
    </row>
    <row r="21" spans="2:44" ht="14.65" customHeight="1" x14ac:dyDescent="0.5">
      <c r="B21" s="5"/>
      <c r="C21" s="362"/>
      <c r="D21" s="363"/>
      <c r="E21" s="363"/>
      <c r="F21" s="363"/>
      <c r="G21" s="363"/>
      <c r="H21" s="408"/>
      <c r="I21" s="409"/>
      <c r="J21" s="410"/>
      <c r="K21" s="411"/>
      <c r="L21" s="406"/>
      <c r="M21" s="405"/>
      <c r="N21" s="277"/>
      <c r="O21" s="277"/>
      <c r="P21" s="277"/>
      <c r="Q21" s="277"/>
      <c r="R21" s="5"/>
      <c r="S21" s="5"/>
      <c r="T21" s="5"/>
      <c r="U21" s="5"/>
      <c r="AI21" s="28"/>
      <c r="AJ21" s="28"/>
      <c r="AK21" s="28"/>
      <c r="AL21" s="28"/>
      <c r="AM21" s="28"/>
      <c r="AN21" s="28"/>
      <c r="AO21" s="28"/>
      <c r="AP21" s="28"/>
      <c r="AQ21" s="28"/>
      <c r="AR21" s="28"/>
    </row>
    <row r="22" spans="2:44" ht="14.65" customHeight="1" x14ac:dyDescent="0.5">
      <c r="B22" s="5"/>
      <c r="C22" s="362"/>
      <c r="D22" s="362"/>
      <c r="E22" s="362"/>
      <c r="F22" s="362"/>
      <c r="G22" s="362"/>
      <c r="H22" s="408"/>
      <c r="I22" s="409"/>
      <c r="J22" s="410"/>
      <c r="K22" s="411"/>
      <c r="L22" s="406"/>
      <c r="M22" s="405"/>
      <c r="N22" s="277"/>
      <c r="O22" s="277"/>
      <c r="P22" s="277"/>
      <c r="Q22" s="277"/>
      <c r="R22" s="5"/>
      <c r="S22" s="5"/>
      <c r="T22" s="5"/>
      <c r="U22" s="5"/>
      <c r="AI22" s="28"/>
      <c r="AJ22" s="28"/>
      <c r="AK22" s="28"/>
      <c r="AL22" s="28"/>
      <c r="AM22" s="28"/>
      <c r="AN22" s="28"/>
      <c r="AO22" s="28"/>
      <c r="AP22" s="28"/>
      <c r="AQ22" s="28"/>
      <c r="AR22" s="28"/>
    </row>
    <row r="23" spans="2:44" ht="21.75" customHeight="1" x14ac:dyDescent="0.5">
      <c r="B23" s="5"/>
      <c r="C23" s="414" t="s">
        <v>44</v>
      </c>
      <c r="D23" s="414"/>
      <c r="E23" s="414"/>
      <c r="F23" s="414"/>
      <c r="G23" s="414"/>
      <c r="H23" s="408"/>
      <c r="I23" s="409"/>
      <c r="J23" s="410"/>
      <c r="K23" s="411"/>
      <c r="L23" s="406"/>
      <c r="M23" s="405"/>
      <c r="N23" s="277"/>
      <c r="O23" s="277"/>
      <c r="P23" s="277"/>
      <c r="Q23" s="277"/>
      <c r="R23" s="5"/>
      <c r="S23" s="5"/>
      <c r="T23" s="5"/>
      <c r="U23" s="5"/>
      <c r="AI23" s="28"/>
      <c r="AJ23" s="28"/>
      <c r="AK23" s="28"/>
      <c r="AL23" s="28"/>
      <c r="AM23" s="28"/>
      <c r="AN23" s="28"/>
      <c r="AO23" s="28"/>
      <c r="AP23" s="28"/>
      <c r="AQ23" s="28"/>
      <c r="AR23" s="28"/>
    </row>
    <row r="24" spans="2:44" ht="16.5" customHeight="1" x14ac:dyDescent="0.5">
      <c r="B24" s="5"/>
      <c r="C24" s="414"/>
      <c r="D24" s="414"/>
      <c r="E24" s="414"/>
      <c r="F24" s="414"/>
      <c r="G24" s="414"/>
      <c r="H24" s="408"/>
      <c r="I24" s="409"/>
      <c r="J24" s="410"/>
      <c r="K24" s="411"/>
      <c r="L24" s="406"/>
      <c r="M24" s="405"/>
      <c r="N24" s="277"/>
      <c r="O24" s="277"/>
      <c r="P24" s="277"/>
      <c r="Q24" s="277"/>
      <c r="R24" s="5"/>
      <c r="S24" s="5"/>
      <c r="T24" s="5"/>
      <c r="U24" s="5"/>
      <c r="AI24" s="28"/>
      <c r="AJ24" s="28"/>
      <c r="AK24" s="28"/>
      <c r="AL24" s="28"/>
      <c r="AM24" s="28"/>
      <c r="AN24" s="28"/>
      <c r="AO24" s="28"/>
      <c r="AP24" s="28"/>
      <c r="AQ24" s="28"/>
      <c r="AR24" s="28"/>
    </row>
    <row r="25" spans="2:44" ht="14.65" customHeight="1" x14ac:dyDescent="0.5">
      <c r="B25" s="5"/>
      <c r="C25" s="407" t="s">
        <v>45</v>
      </c>
      <c r="D25" s="407"/>
      <c r="E25" s="407"/>
      <c r="F25" s="407"/>
      <c r="G25" s="407"/>
      <c r="H25" s="408"/>
      <c r="I25" s="409"/>
      <c r="J25" s="410"/>
      <c r="K25" s="411"/>
      <c r="L25" s="406"/>
      <c r="M25" s="405"/>
      <c r="N25" s="277"/>
      <c r="O25" s="277"/>
      <c r="P25" s="277"/>
      <c r="Q25" s="277"/>
      <c r="R25" s="5"/>
      <c r="S25" s="5"/>
      <c r="T25" s="5"/>
      <c r="U25" s="5"/>
      <c r="AI25" s="28"/>
      <c r="AJ25" s="5"/>
      <c r="AK25" s="5"/>
      <c r="AL25" s="5"/>
      <c r="AM25" s="5"/>
      <c r="AN25" s="5"/>
      <c r="AO25" s="5"/>
      <c r="AP25" s="5"/>
      <c r="AQ25" s="5"/>
      <c r="AR25" s="5"/>
    </row>
    <row r="26" spans="2:44" ht="14.65" customHeight="1" x14ac:dyDescent="0.25">
      <c r="B26" s="5"/>
      <c r="C26" s="407"/>
      <c r="D26" s="407"/>
      <c r="E26" s="407"/>
      <c r="F26" s="407"/>
      <c r="G26" s="407"/>
      <c r="H26" s="408"/>
      <c r="I26" s="409"/>
      <c r="J26" s="410"/>
      <c r="K26" s="411"/>
      <c r="L26" s="406"/>
      <c r="M26" s="405"/>
      <c r="N26" s="401" t="s">
        <v>201</v>
      </c>
      <c r="O26" s="401"/>
      <c r="P26" s="401"/>
      <c r="Q26" s="401"/>
      <c r="R26" s="5"/>
      <c r="S26" s="5"/>
      <c r="T26" s="5"/>
      <c r="U26" s="5"/>
      <c r="AI26" s="28"/>
      <c r="AJ26" s="5"/>
      <c r="AK26" s="5"/>
      <c r="AL26" s="5"/>
      <c r="AM26" s="5"/>
      <c r="AN26" s="5"/>
      <c r="AO26" s="5"/>
      <c r="AP26" s="5"/>
      <c r="AQ26" s="5"/>
      <c r="AR26" s="5"/>
    </row>
    <row r="27" spans="2:44" ht="14.25" customHeight="1" x14ac:dyDescent="0.25">
      <c r="B27" s="5"/>
      <c r="C27" s="407"/>
      <c r="D27" s="407"/>
      <c r="E27" s="407"/>
      <c r="F27" s="407"/>
      <c r="G27" s="407"/>
      <c r="H27" s="408"/>
      <c r="I27" s="409"/>
      <c r="J27" s="410"/>
      <c r="K27" s="411"/>
      <c r="L27" s="406"/>
      <c r="M27" s="405"/>
      <c r="N27" s="401"/>
      <c r="O27" s="401"/>
      <c r="P27" s="401"/>
      <c r="Q27" s="401"/>
      <c r="R27" s="5"/>
      <c r="S27" s="5"/>
      <c r="T27" s="5"/>
      <c r="U27" s="5"/>
      <c r="AI27" s="28"/>
      <c r="AJ27" s="5"/>
      <c r="AK27" s="5"/>
      <c r="AL27" s="5"/>
      <c r="AM27" s="5"/>
      <c r="AN27" s="5"/>
      <c r="AO27" s="5"/>
      <c r="AP27" s="5"/>
      <c r="AQ27" s="5"/>
      <c r="AR27" s="5"/>
    </row>
    <row r="28" spans="2:44" ht="14.65" customHeight="1" x14ac:dyDescent="0.25">
      <c r="B28" s="5"/>
      <c r="C28" s="364"/>
      <c r="D28" s="362"/>
      <c r="E28" s="362"/>
      <c r="F28" s="362"/>
      <c r="G28" s="364"/>
      <c r="H28" s="408"/>
      <c r="I28" s="409"/>
      <c r="J28" s="410"/>
      <c r="K28" s="411"/>
      <c r="L28" s="406"/>
      <c r="M28" s="405"/>
      <c r="N28" s="401"/>
      <c r="O28" s="401"/>
      <c r="P28" s="401"/>
      <c r="Q28" s="401"/>
      <c r="R28" s="5"/>
      <c r="S28" s="5"/>
      <c r="T28" s="5"/>
      <c r="U28" s="5"/>
      <c r="AI28" s="28"/>
      <c r="AJ28" s="5"/>
      <c r="AK28" s="5"/>
      <c r="AL28" s="5"/>
      <c r="AM28" s="5"/>
      <c r="AN28" s="5"/>
      <c r="AO28" s="5"/>
      <c r="AP28" s="5"/>
      <c r="AQ28" s="5"/>
      <c r="AR28" s="5"/>
    </row>
    <row r="29" spans="2:44" ht="14.65" customHeight="1" x14ac:dyDescent="0.25">
      <c r="B29" s="5"/>
      <c r="C29" s="364"/>
      <c r="D29" s="412" t="s">
        <v>95</v>
      </c>
      <c r="E29" s="412"/>
      <c r="F29" s="412"/>
      <c r="G29" s="364"/>
      <c r="H29" s="408"/>
      <c r="I29" s="409"/>
      <c r="J29" s="410"/>
      <c r="K29" s="411"/>
      <c r="L29" s="406"/>
      <c r="M29" s="405"/>
      <c r="N29" s="401"/>
      <c r="O29" s="401"/>
      <c r="P29" s="401"/>
      <c r="Q29" s="401"/>
      <c r="R29" s="5"/>
      <c r="S29" s="5"/>
      <c r="T29" s="5"/>
      <c r="U29" s="5"/>
      <c r="AI29" s="28"/>
      <c r="AJ29" s="5"/>
      <c r="AK29" s="5"/>
      <c r="AL29" s="5"/>
      <c r="AM29" s="5"/>
      <c r="AN29" s="5"/>
      <c r="AO29" s="5"/>
      <c r="AP29" s="5"/>
      <c r="AQ29" s="5"/>
      <c r="AR29" s="5"/>
    </row>
    <row r="30" spans="2:44" ht="14.65" customHeight="1" x14ac:dyDescent="0.25">
      <c r="B30" s="5"/>
      <c r="C30" s="413" t="s">
        <v>41</v>
      </c>
      <c r="D30" s="413"/>
      <c r="E30" s="413"/>
      <c r="F30" s="413"/>
      <c r="G30" s="413"/>
      <c r="H30" s="408"/>
      <c r="I30" s="409"/>
      <c r="J30" s="410"/>
      <c r="K30" s="411"/>
      <c r="L30" s="406"/>
      <c r="M30" s="405"/>
      <c r="N30" s="401"/>
      <c r="O30" s="401"/>
      <c r="P30" s="401"/>
      <c r="Q30" s="401"/>
      <c r="R30" s="5"/>
      <c r="S30" s="5"/>
      <c r="T30" s="5"/>
      <c r="U30" s="5"/>
      <c r="AI30" s="28"/>
      <c r="AJ30" s="5"/>
      <c r="AK30" s="8" t="s">
        <v>49</v>
      </c>
      <c r="AL30" s="33">
        <f>'Path and route course'!D14</f>
        <v>0.25</v>
      </c>
      <c r="AM30" s="33">
        <f>'Intersections and crossings'!D11</f>
        <v>0.2</v>
      </c>
      <c r="AN30" s="33">
        <f>'Asphalt paving'!D11</f>
        <v>0.2</v>
      </c>
      <c r="AO30" s="33">
        <f>Lighting!D11</f>
        <v>0.15</v>
      </c>
      <c r="AP30" s="33">
        <f>'Navigation and wayfinding'!D13</f>
        <v>0.15</v>
      </c>
      <c r="AQ30" s="33">
        <f>'Service measures'!D11</f>
        <v>0.15</v>
      </c>
      <c r="AR30" s="5"/>
    </row>
    <row r="31" spans="2:44" ht="14.65" customHeight="1" x14ac:dyDescent="0.25">
      <c r="B31" s="5"/>
      <c r="C31" s="413"/>
      <c r="D31" s="413"/>
      <c r="E31" s="413"/>
      <c r="F31" s="413"/>
      <c r="G31" s="413"/>
      <c r="H31" s="408"/>
      <c r="I31" s="409"/>
      <c r="J31" s="410"/>
      <c r="K31" s="411"/>
      <c r="L31" s="406"/>
      <c r="M31" s="405"/>
      <c r="N31" s="276"/>
      <c r="O31" s="403">
        <f>SUMPRODUCT(AL32:AQ32,AL30:AQ30)</f>
        <v>0.75750000000000006</v>
      </c>
      <c r="P31" s="404"/>
      <c r="Q31" s="278"/>
      <c r="R31" s="5"/>
      <c r="S31" s="5"/>
      <c r="T31" s="5"/>
      <c r="U31" s="5"/>
      <c r="AI31" s="28"/>
      <c r="AJ31" s="5"/>
      <c r="AK31" s="5" t="s">
        <v>19</v>
      </c>
      <c r="AL31" s="199">
        <f>ROUND('Path and route course'!$D$26*100,0)</f>
        <v>58</v>
      </c>
      <c r="AM31" s="199">
        <f>ROUND('Intersections and crossings'!$D$22*100,0)</f>
        <v>72</v>
      </c>
      <c r="AN31" s="199">
        <f>ROUND('Asphalt paving'!$D$22*100,0)</f>
        <v>58</v>
      </c>
      <c r="AO31" s="199">
        <f>ROUND(Lighting!$D$22*100,0)</f>
        <v>58</v>
      </c>
      <c r="AP31" s="199">
        <f>ROUND('Navigation and wayfinding'!$D$23*100,0)</f>
        <v>100</v>
      </c>
      <c r="AQ31" s="199">
        <f>ROUND('Service measures'!$D$22*100,0)</f>
        <v>77</v>
      </c>
      <c r="AR31" s="5"/>
    </row>
    <row r="32" spans="2:44" ht="14.65" customHeight="1" x14ac:dyDescent="0.25">
      <c r="B32" s="5"/>
      <c r="C32" s="365"/>
      <c r="D32" s="365"/>
      <c r="E32" s="365"/>
      <c r="F32" s="365"/>
      <c r="G32" s="365"/>
      <c r="H32" s="408"/>
      <c r="I32" s="409"/>
      <c r="J32" s="410"/>
      <c r="K32" s="411"/>
      <c r="L32" s="406"/>
      <c r="M32" s="405"/>
      <c r="N32" s="278"/>
      <c r="O32" s="403"/>
      <c r="P32" s="404"/>
      <c r="Q32" s="278"/>
      <c r="R32" s="5"/>
      <c r="S32" s="5"/>
      <c r="T32" s="5"/>
      <c r="U32" s="5"/>
      <c r="AI32" s="28"/>
      <c r="AJ32" s="5"/>
      <c r="AK32" s="5"/>
      <c r="AL32" s="5">
        <f>AL31/100</f>
        <v>0.57999999999999996</v>
      </c>
      <c r="AM32" s="5">
        <f t="shared" ref="AM32:AQ32" si="0">AM31/100</f>
        <v>0.72</v>
      </c>
      <c r="AN32" s="5">
        <f t="shared" si="0"/>
        <v>0.57999999999999996</v>
      </c>
      <c r="AO32" s="5">
        <f t="shared" si="0"/>
        <v>0.57999999999999996</v>
      </c>
      <c r="AP32" s="5">
        <f t="shared" si="0"/>
        <v>1</v>
      </c>
      <c r="AQ32" s="5">
        <f t="shared" si="0"/>
        <v>0.77</v>
      </c>
      <c r="AR32" s="5"/>
    </row>
    <row r="33" spans="1:241" ht="14.65" customHeight="1" x14ac:dyDescent="0.25">
      <c r="B33" s="5"/>
      <c r="C33" s="365"/>
      <c r="D33" s="365"/>
      <c r="E33" s="365"/>
      <c r="F33" s="365"/>
      <c r="G33" s="365"/>
      <c r="H33" s="408"/>
      <c r="I33" s="409"/>
      <c r="J33" s="410"/>
      <c r="K33" s="411"/>
      <c r="L33" s="406"/>
      <c r="M33" s="405"/>
      <c r="N33" s="278"/>
      <c r="O33" s="278"/>
      <c r="P33" s="278"/>
      <c r="Q33" s="278"/>
      <c r="R33" s="5"/>
      <c r="S33" s="5"/>
      <c r="T33" s="5"/>
      <c r="U33" s="5"/>
      <c r="AI33" s="28"/>
      <c r="AJ33" s="5"/>
      <c r="AK33" s="5"/>
      <c r="AL33" s="5"/>
      <c r="AM33" s="5"/>
      <c r="AN33" s="5"/>
      <c r="AO33" s="5"/>
      <c r="AP33" s="5"/>
      <c r="AQ33" s="5"/>
      <c r="AR33" s="5"/>
    </row>
    <row r="34" spans="1:241" ht="14.65" customHeight="1" x14ac:dyDescent="0.25">
      <c r="B34" s="5"/>
      <c r="C34" s="412" t="s">
        <v>42</v>
      </c>
      <c r="D34" s="412"/>
      <c r="E34" s="412"/>
      <c r="F34" s="412"/>
      <c r="G34" s="412"/>
      <c r="H34" s="408"/>
      <c r="I34" s="409"/>
      <c r="J34" s="410"/>
      <c r="K34" s="411"/>
      <c r="L34" s="406"/>
      <c r="M34" s="405"/>
      <c r="N34" s="276"/>
      <c r="O34" s="276"/>
      <c r="P34" s="276"/>
      <c r="Q34" s="276"/>
      <c r="R34" s="5"/>
      <c r="S34" s="5"/>
      <c r="T34" s="5"/>
      <c r="U34" s="5"/>
      <c r="AI34" s="28"/>
      <c r="AJ34" s="5"/>
      <c r="AK34" s="5"/>
      <c r="AL34" s="5"/>
      <c r="AM34" s="5"/>
      <c r="AN34" s="5"/>
      <c r="AO34" s="5"/>
      <c r="AP34" s="5"/>
      <c r="AQ34" s="5"/>
      <c r="AR34" s="5"/>
    </row>
    <row r="35" spans="1:241" ht="14.65" customHeight="1" x14ac:dyDescent="0.25">
      <c r="B35" s="5"/>
      <c r="C35" s="412"/>
      <c r="D35" s="412"/>
      <c r="E35" s="412"/>
      <c r="F35" s="412"/>
      <c r="G35" s="412"/>
      <c r="H35" s="408"/>
      <c r="I35" s="409"/>
      <c r="J35" s="410"/>
      <c r="K35" s="411"/>
      <c r="L35" s="406"/>
      <c r="M35" s="405"/>
      <c r="N35" s="276"/>
      <c r="O35" s="276"/>
      <c r="P35" s="276"/>
      <c r="Q35" s="276"/>
      <c r="R35" s="5"/>
      <c r="S35" s="5"/>
      <c r="T35" s="5"/>
      <c r="U35" s="5"/>
      <c r="AI35" s="28"/>
      <c r="AJ35" s="28"/>
      <c r="AK35" s="28"/>
      <c r="AL35" s="28"/>
      <c r="AM35" s="28"/>
      <c r="AN35" s="28"/>
      <c r="AO35" s="28"/>
      <c r="AP35" s="28"/>
      <c r="AQ35" s="28"/>
      <c r="AR35" s="28"/>
    </row>
    <row r="36" spans="1:241" ht="14.65" customHeight="1" x14ac:dyDescent="0.25">
      <c r="B36" s="5"/>
      <c r="C36" s="413" t="s">
        <v>43</v>
      </c>
      <c r="D36" s="413"/>
      <c r="E36" s="413"/>
      <c r="F36" s="413"/>
      <c r="G36" s="413"/>
      <c r="H36" s="408"/>
      <c r="I36" s="409"/>
      <c r="J36" s="410"/>
      <c r="K36" s="411"/>
      <c r="L36" s="406"/>
      <c r="M36" s="405"/>
      <c r="N36" s="276"/>
      <c r="O36" s="276"/>
      <c r="P36" s="276"/>
      <c r="Q36" s="276"/>
      <c r="R36" s="5"/>
      <c r="S36" s="5"/>
      <c r="T36" s="5"/>
      <c r="U36" s="5"/>
      <c r="AI36" s="28"/>
      <c r="AJ36" s="28"/>
      <c r="AK36" s="28"/>
      <c r="AL36" s="28"/>
      <c r="AM36" s="28"/>
      <c r="AN36" s="28"/>
      <c r="AO36" s="28"/>
      <c r="AP36" s="28"/>
      <c r="AQ36" s="28"/>
      <c r="AR36" s="28"/>
    </row>
    <row r="37" spans="1:241" s="5" customFormat="1" ht="15" customHeight="1" x14ac:dyDescent="0.25">
      <c r="A37" s="28"/>
      <c r="C37" s="413"/>
      <c r="D37" s="413"/>
      <c r="E37" s="413"/>
      <c r="F37" s="413"/>
      <c r="G37" s="413"/>
      <c r="H37" s="408"/>
      <c r="I37" s="409"/>
      <c r="J37" s="410"/>
      <c r="K37" s="411"/>
      <c r="L37" s="406"/>
      <c r="M37" s="405"/>
      <c r="N37" s="276"/>
      <c r="O37" s="276"/>
      <c r="P37" s="276"/>
      <c r="Q37" s="276"/>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row>
    <row r="38" spans="1:241" s="5" customFormat="1" x14ac:dyDescent="0.25">
      <c r="A38" s="28"/>
      <c r="C38" s="362"/>
      <c r="D38" s="362"/>
      <c r="E38" s="362"/>
      <c r="F38" s="362"/>
      <c r="G38" s="362"/>
      <c r="H38" s="408"/>
      <c r="I38" s="409"/>
      <c r="J38" s="410"/>
      <c r="K38" s="411"/>
      <c r="L38" s="406"/>
      <c r="M38" s="405"/>
      <c r="N38" s="276"/>
      <c r="O38" s="276"/>
      <c r="P38" s="276"/>
      <c r="Q38" s="276"/>
      <c r="V38" s="28"/>
      <c r="W38" s="28"/>
      <c r="X38" s="28"/>
      <c r="Y38" s="28"/>
      <c r="Z38" s="28"/>
      <c r="AA38" s="28"/>
      <c r="AB38" s="28"/>
      <c r="AC38" s="28"/>
      <c r="AD38" s="28"/>
      <c r="AE38" s="87"/>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row>
    <row r="39" spans="1:241" s="5" customFormat="1" x14ac:dyDescent="0.25">
      <c r="A39" s="28"/>
      <c r="C39" s="362"/>
      <c r="D39" s="362"/>
      <c r="E39" s="362"/>
      <c r="F39" s="362"/>
      <c r="G39" s="362"/>
      <c r="H39" s="408"/>
      <c r="I39" s="409"/>
      <c r="J39" s="410"/>
      <c r="K39" s="411"/>
      <c r="L39" s="406"/>
      <c r="M39" s="405"/>
      <c r="N39" s="276"/>
      <c r="O39" s="276"/>
      <c r="P39" s="276"/>
      <c r="Q39" s="276"/>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row>
    <row r="40" spans="1:241" s="5" customFormat="1" x14ac:dyDescent="0.25">
      <c r="A40" s="28"/>
      <c r="C40" s="362"/>
      <c r="D40" s="362"/>
      <c r="E40" s="362"/>
      <c r="F40" s="362"/>
      <c r="G40" s="362"/>
      <c r="H40" s="408"/>
      <c r="I40" s="409"/>
      <c r="J40" s="410"/>
      <c r="K40" s="411"/>
      <c r="L40" s="406"/>
      <c r="M40" s="405"/>
      <c r="N40" s="276"/>
      <c r="O40" s="276"/>
      <c r="P40" s="276"/>
      <c r="Q40" s="276"/>
      <c r="V40" s="28"/>
      <c r="W40" s="28"/>
      <c r="X40" s="87"/>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c r="ID40" s="28"/>
      <c r="IE40" s="28"/>
      <c r="IF40" s="28"/>
      <c r="IG40" s="28"/>
    </row>
    <row r="41" spans="1:241" s="5" customFormat="1" x14ac:dyDescent="0.25">
      <c r="A41" s="28"/>
      <c r="C41" s="362"/>
      <c r="D41" s="362"/>
      <c r="E41" s="362"/>
      <c r="F41" s="362"/>
      <c r="G41" s="362"/>
      <c r="H41" s="408"/>
      <c r="I41" s="409"/>
      <c r="J41" s="410"/>
      <c r="K41" s="411"/>
      <c r="L41" s="406"/>
      <c r="M41" s="405"/>
      <c r="N41" s="276"/>
      <c r="O41" s="276"/>
      <c r="P41" s="276"/>
      <c r="Q41" s="276"/>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row>
    <row r="42" spans="1:241" s="5" customFormat="1" x14ac:dyDescent="0.25">
      <c r="A42" s="28"/>
      <c r="C42" s="362"/>
      <c r="D42" s="362"/>
      <c r="E42" s="362"/>
      <c r="F42" s="362"/>
      <c r="G42" s="362"/>
      <c r="H42" s="408"/>
      <c r="I42" s="409"/>
      <c r="J42" s="410"/>
      <c r="K42" s="411"/>
      <c r="L42" s="406"/>
      <c r="M42" s="405"/>
      <c r="N42" s="276"/>
      <c r="O42" s="276"/>
      <c r="P42" s="276"/>
      <c r="Q42" s="276"/>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row>
    <row r="43" spans="1:241" s="5" customFormat="1" x14ac:dyDescent="0.25">
      <c r="A43" s="28"/>
      <c r="C43" s="362"/>
      <c r="D43" s="362"/>
      <c r="E43" s="362"/>
      <c r="F43" s="362"/>
      <c r="G43" s="362"/>
      <c r="H43" s="408"/>
      <c r="I43" s="409"/>
      <c r="J43" s="410"/>
      <c r="K43" s="411"/>
      <c r="L43" s="406"/>
      <c r="M43" s="405"/>
      <c r="N43" s="276"/>
      <c r="O43" s="276"/>
      <c r="P43" s="276"/>
      <c r="Q43" s="276"/>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row>
    <row r="44" spans="1:241" s="5" customFormat="1" ht="14.65" customHeight="1" x14ac:dyDescent="0.25">
      <c r="A44" s="28"/>
      <c r="C44" s="362"/>
      <c r="D44" s="362"/>
      <c r="E44" s="362"/>
      <c r="F44" s="362"/>
      <c r="G44" s="362"/>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row>
    <row r="45" spans="1:241" s="5" customFormat="1" ht="14.65" customHeight="1" x14ac:dyDescent="0.25">
      <c r="A45" s="28"/>
      <c r="D45" s="196"/>
      <c r="E45" s="196"/>
      <c r="N45" s="196"/>
      <c r="O45" s="196"/>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c r="HM45" s="28"/>
      <c r="HN45" s="28"/>
      <c r="HO45" s="28"/>
      <c r="HP45" s="28"/>
      <c r="HQ45" s="28"/>
      <c r="HR45" s="28"/>
      <c r="HS45" s="28"/>
      <c r="HT45" s="28"/>
      <c r="HU45" s="28"/>
      <c r="HV45" s="28"/>
      <c r="HW45" s="28"/>
      <c r="HX45" s="28"/>
      <c r="HY45" s="28"/>
      <c r="HZ45" s="28"/>
      <c r="IA45" s="28"/>
      <c r="IB45" s="28"/>
      <c r="IC45" s="28"/>
      <c r="ID45" s="28"/>
      <c r="IE45" s="28"/>
      <c r="IF45" s="28"/>
      <c r="IG45" s="28"/>
    </row>
    <row r="46" spans="1:241" s="5" customFormat="1" ht="14.65" customHeight="1" x14ac:dyDescent="0.25">
      <c r="A46" s="28"/>
      <c r="D46" s="196"/>
      <c r="E46" s="196"/>
      <c r="F46" s="196"/>
      <c r="G46" s="196"/>
      <c r="H46" s="238">
        <f t="shared" ref="H46:M46" si="1">AL31</f>
        <v>58</v>
      </c>
      <c r="I46" s="238">
        <f t="shared" si="1"/>
        <v>72</v>
      </c>
      <c r="J46" s="238">
        <f t="shared" si="1"/>
        <v>58</v>
      </c>
      <c r="K46" s="238">
        <f t="shared" si="1"/>
        <v>58</v>
      </c>
      <c r="L46" s="239">
        <f t="shared" si="1"/>
        <v>100</v>
      </c>
      <c r="M46" s="239">
        <f t="shared" si="1"/>
        <v>77</v>
      </c>
      <c r="N46" s="196"/>
      <c r="O46" s="196"/>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row>
    <row r="47" spans="1:241" s="5" customFormat="1" ht="33" customHeight="1" x14ac:dyDescent="0.25">
      <c r="A47" s="28"/>
      <c r="D47" s="196"/>
      <c r="E47" s="196"/>
      <c r="F47" s="402" t="s">
        <v>46</v>
      </c>
      <c r="G47" s="402"/>
      <c r="H47" s="268">
        <f>'Path and route course'!$D$26</f>
        <v>0.57833333333333314</v>
      </c>
      <c r="I47" s="268">
        <f>'Intersections and crossings'!D22</f>
        <v>0.72</v>
      </c>
      <c r="J47" s="268">
        <f>'Asphalt paving'!D22</f>
        <v>0.58333333333333337</v>
      </c>
      <c r="K47" s="268">
        <f>Lighting!D22</f>
        <v>0.57499999999999996</v>
      </c>
      <c r="L47" s="268">
        <f>'Navigation and wayfinding'!D23</f>
        <v>1</v>
      </c>
      <c r="M47" s="268">
        <f>'Service measures'!D22</f>
        <v>0.76666666666666661</v>
      </c>
      <c r="N47" s="196"/>
      <c r="O47" s="196"/>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c r="ID47" s="28"/>
      <c r="IE47" s="28"/>
      <c r="IF47" s="28"/>
      <c r="IG47" s="28"/>
    </row>
    <row r="48" spans="1:241" s="5" customFormat="1" ht="14.65" customHeight="1" x14ac:dyDescent="0.25">
      <c r="A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c r="IB48" s="28"/>
      <c r="IC48" s="28"/>
      <c r="ID48" s="28"/>
      <c r="IE48" s="28"/>
      <c r="IF48" s="28"/>
      <c r="IG48" s="28"/>
    </row>
    <row r="49" spans="1:241" s="5" customFormat="1" ht="14.65" customHeight="1" x14ac:dyDescent="0.25">
      <c r="A49" s="28"/>
      <c r="E49" s="197"/>
      <c r="O49" s="19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c r="ID49" s="28"/>
      <c r="IE49" s="28"/>
      <c r="IF49" s="28"/>
      <c r="IG49" s="28"/>
    </row>
    <row r="50" spans="1:241" s="28" customFormat="1" x14ac:dyDescent="0.25">
      <c r="B50" s="5"/>
      <c r="C50" s="5"/>
      <c r="D50" s="5"/>
      <c r="E50" s="8"/>
      <c r="F50" s="161"/>
      <c r="G50" s="8"/>
      <c r="H50" s="5"/>
      <c r="I50" s="199"/>
      <c r="J50" s="88"/>
      <c r="K50" s="199"/>
      <c r="L50" s="88"/>
      <c r="M50" s="199"/>
      <c r="N50" s="5"/>
      <c r="O50" s="5"/>
      <c r="P50" s="5"/>
      <c r="Q50" s="5"/>
      <c r="R50" s="5"/>
      <c r="S50" s="5"/>
      <c r="T50" s="5"/>
      <c r="U50" s="5"/>
    </row>
    <row r="51" spans="1:241" s="28" customFormat="1" x14ac:dyDescent="0.25">
      <c r="E51" s="191"/>
      <c r="F51" s="195"/>
      <c r="G51" s="193"/>
      <c r="H51" s="192"/>
      <c r="I51" s="83"/>
      <c r="K51" s="123"/>
      <c r="L51" s="192"/>
      <c r="M51" s="123"/>
    </row>
    <row r="52" spans="1:241" s="28" customFormat="1" x14ac:dyDescent="0.25">
      <c r="E52" s="194"/>
      <c r="H52" s="192"/>
      <c r="I52" s="123"/>
      <c r="J52" s="192"/>
      <c r="K52" s="83"/>
      <c r="L52" s="192"/>
      <c r="M52" s="123"/>
    </row>
    <row r="53" spans="1:241" s="28" customFormat="1" ht="14.65" customHeight="1" x14ac:dyDescent="0.25">
      <c r="E53" s="191"/>
      <c r="G53" s="193"/>
      <c r="J53" s="192"/>
      <c r="K53" s="123"/>
      <c r="L53" s="192"/>
      <c r="M53" s="123"/>
    </row>
    <row r="54" spans="1:241" s="28" customFormat="1" x14ac:dyDescent="0.25">
      <c r="G54" s="194"/>
      <c r="H54" s="192"/>
      <c r="I54" s="83"/>
      <c r="K54" s="123"/>
      <c r="M54" s="123"/>
    </row>
    <row r="55" spans="1:241" s="28" customFormat="1" x14ac:dyDescent="0.25">
      <c r="G55" s="193"/>
      <c r="H55" s="192"/>
      <c r="I55" s="123"/>
      <c r="J55" s="192"/>
      <c r="K55" s="123"/>
      <c r="L55" s="192"/>
      <c r="M55" s="83"/>
      <c r="N55" s="192"/>
    </row>
    <row r="56" spans="1:241" s="28" customFormat="1" x14ac:dyDescent="0.25">
      <c r="G56" s="194"/>
      <c r="I56" s="123"/>
      <c r="J56" s="192"/>
      <c r="L56" s="192"/>
      <c r="M56" s="123"/>
      <c r="N56" s="192"/>
    </row>
    <row r="57" spans="1:241" s="28" customFormat="1" x14ac:dyDescent="0.25">
      <c r="F57" s="192"/>
      <c r="G57" s="193"/>
      <c r="I57" s="83"/>
      <c r="L57" s="192"/>
      <c r="M57" s="123"/>
    </row>
    <row r="58" spans="1:241" s="28" customFormat="1" x14ac:dyDescent="0.25">
      <c r="F58" s="192"/>
      <c r="G58" s="194"/>
      <c r="I58" s="123"/>
      <c r="L58" s="192"/>
      <c r="M58" s="123"/>
      <c r="N58" s="192"/>
    </row>
    <row r="59" spans="1:241" s="28" customFormat="1" x14ac:dyDescent="0.25">
      <c r="F59" s="44"/>
      <c r="G59" s="194"/>
      <c r="I59" s="83"/>
      <c r="L59" s="192"/>
      <c r="M59" s="123"/>
      <c r="N59" s="192"/>
    </row>
    <row r="60" spans="1:241" s="28" customFormat="1" ht="14.65" customHeight="1" x14ac:dyDescent="0.25">
      <c r="F60" s="400"/>
      <c r="G60" s="193"/>
      <c r="M60" s="123"/>
    </row>
    <row r="61" spans="1:241" s="28" customFormat="1" ht="14.65" customHeight="1" x14ac:dyDescent="0.25">
      <c r="F61" s="400"/>
      <c r="G61" s="194"/>
      <c r="L61" s="195"/>
      <c r="M61" s="83"/>
      <c r="N61" s="192"/>
    </row>
    <row r="62" spans="1:241" s="28" customFormat="1" ht="14.65" customHeight="1" x14ac:dyDescent="0.25">
      <c r="I62" s="87"/>
      <c r="L62" s="195"/>
      <c r="N62" s="192"/>
    </row>
    <row r="63" spans="1:241" s="28" customFormat="1" x14ac:dyDescent="0.25">
      <c r="F63" s="400"/>
      <c r="G63" s="193"/>
      <c r="L63" s="195"/>
      <c r="N63" s="192"/>
    </row>
    <row r="64" spans="1:241" s="28" customFormat="1" ht="14.65" customHeight="1" x14ac:dyDescent="0.25">
      <c r="F64" s="400"/>
      <c r="G64" s="194"/>
      <c r="L64" s="195"/>
    </row>
    <row r="65" spans="2:44" x14ac:dyDescent="0.25">
      <c r="B65" s="28"/>
      <c r="C65" s="28"/>
      <c r="D65" s="28"/>
      <c r="E65" s="28"/>
      <c r="F65" s="195"/>
      <c r="G65" s="194"/>
      <c r="H65" s="28"/>
      <c r="I65" s="28"/>
      <c r="J65" s="28"/>
      <c r="K65" s="28"/>
      <c r="L65" s="195"/>
      <c r="M65" s="28"/>
      <c r="N65" s="28"/>
      <c r="O65" s="28"/>
      <c r="P65" s="28"/>
      <c r="Q65" s="28"/>
      <c r="R65" s="28"/>
      <c r="S65" s="28"/>
      <c r="T65" s="28"/>
      <c r="U65" s="28"/>
      <c r="AI65" s="28"/>
      <c r="AJ65" s="28"/>
      <c r="AK65" s="28"/>
      <c r="AL65" s="28"/>
      <c r="AM65" s="28"/>
      <c r="AN65" s="28"/>
      <c r="AO65" s="28"/>
      <c r="AP65" s="28"/>
      <c r="AQ65" s="28"/>
      <c r="AR65" s="28"/>
    </row>
    <row r="66" spans="2:44" x14ac:dyDescent="0.25">
      <c r="B66" s="28"/>
      <c r="C66" s="28"/>
      <c r="D66" s="28"/>
      <c r="E66" s="28"/>
      <c r="F66" s="28"/>
      <c r="G66" s="193"/>
      <c r="H66" s="28"/>
      <c r="I66" s="28"/>
      <c r="J66" s="28"/>
      <c r="K66" s="28"/>
      <c r="L66" s="195"/>
      <c r="M66" s="28"/>
      <c r="N66" s="28"/>
      <c r="O66" s="28"/>
      <c r="P66" s="28"/>
      <c r="Q66" s="28"/>
      <c r="R66" s="28"/>
      <c r="S66" s="28"/>
      <c r="T66" s="28"/>
      <c r="U66" s="28"/>
      <c r="AI66" s="28"/>
      <c r="AJ66" s="28"/>
      <c r="AK66" s="28"/>
      <c r="AL66" s="28"/>
      <c r="AM66" s="28"/>
      <c r="AN66" s="28"/>
      <c r="AO66" s="28"/>
      <c r="AP66" s="28"/>
      <c r="AQ66" s="28"/>
      <c r="AR66" s="28"/>
    </row>
    <row r="67" spans="2:44" ht="14.65" customHeight="1" x14ac:dyDescent="0.25">
      <c r="B67" s="28"/>
      <c r="C67" s="28"/>
      <c r="D67" s="28"/>
      <c r="E67" s="28"/>
      <c r="F67" s="195"/>
      <c r="G67" s="28"/>
      <c r="H67" s="28"/>
      <c r="I67" s="28"/>
      <c r="J67" s="28"/>
      <c r="K67" s="28"/>
      <c r="L67" s="28"/>
      <c r="M67" s="28"/>
      <c r="N67" s="28"/>
      <c r="O67" s="28"/>
      <c r="P67" s="28"/>
      <c r="Q67" s="28"/>
      <c r="R67" s="28"/>
      <c r="S67" s="28"/>
      <c r="T67" s="28"/>
      <c r="U67" s="28"/>
      <c r="AI67" s="28"/>
      <c r="AJ67" s="28"/>
      <c r="AK67" s="28"/>
      <c r="AL67" s="28"/>
      <c r="AM67" s="28"/>
      <c r="AN67" s="28"/>
      <c r="AO67" s="28"/>
      <c r="AP67" s="28"/>
      <c r="AQ67" s="28"/>
      <c r="AR67" s="28"/>
    </row>
    <row r="68" spans="2:44" x14ac:dyDescent="0.25">
      <c r="B68" s="28"/>
      <c r="C68" s="28"/>
      <c r="D68" s="28"/>
      <c r="E68" s="28"/>
      <c r="F68" s="44"/>
      <c r="G68" s="194"/>
      <c r="H68" s="28"/>
      <c r="I68" s="28"/>
      <c r="J68" s="28"/>
      <c r="K68" s="28"/>
      <c r="L68" s="28"/>
      <c r="M68" s="28"/>
      <c r="N68" s="28"/>
      <c r="O68" s="28"/>
      <c r="P68" s="28"/>
      <c r="Q68" s="28"/>
      <c r="R68" s="28"/>
      <c r="S68" s="28"/>
      <c r="T68" s="28"/>
      <c r="U68" s="28"/>
      <c r="AI68" s="28"/>
      <c r="AJ68" s="28"/>
      <c r="AK68" s="28"/>
      <c r="AL68" s="28"/>
      <c r="AM68" s="28"/>
      <c r="AN68" s="28"/>
      <c r="AO68" s="28"/>
      <c r="AP68" s="28"/>
      <c r="AQ68" s="28"/>
      <c r="AR68" s="28"/>
    </row>
    <row r="69" spans="2:44" x14ac:dyDescent="0.25">
      <c r="B69" s="28"/>
      <c r="C69" s="28"/>
      <c r="D69" s="28"/>
      <c r="E69" s="28"/>
      <c r="F69" s="28"/>
      <c r="G69" s="28"/>
      <c r="H69" s="28"/>
      <c r="I69" s="28"/>
      <c r="J69" s="28"/>
      <c r="K69" s="28"/>
      <c r="L69" s="28"/>
      <c r="M69" s="28"/>
      <c r="N69" s="28"/>
      <c r="O69" s="28"/>
      <c r="P69" s="28"/>
      <c r="Q69" s="28"/>
      <c r="R69" s="28"/>
      <c r="S69" s="28"/>
      <c r="T69" s="28"/>
      <c r="U69" s="28"/>
      <c r="AI69" s="28"/>
      <c r="AJ69" s="28"/>
      <c r="AK69" s="28"/>
      <c r="AL69" s="28"/>
      <c r="AM69" s="28"/>
      <c r="AN69" s="28"/>
      <c r="AO69" s="28"/>
      <c r="AP69" s="28"/>
      <c r="AQ69" s="28"/>
      <c r="AR69" s="28"/>
    </row>
    <row r="70" spans="2:44" x14ac:dyDescent="0.25">
      <c r="B70" s="28"/>
      <c r="C70" s="28"/>
      <c r="D70" s="28"/>
      <c r="E70" s="28"/>
      <c r="F70" s="28"/>
      <c r="G70" s="28"/>
      <c r="H70" s="28"/>
      <c r="I70" s="28"/>
      <c r="J70" s="28"/>
      <c r="K70" s="28"/>
      <c r="L70" s="28"/>
      <c r="M70" s="28"/>
      <c r="N70" s="28"/>
      <c r="O70" s="28"/>
      <c r="P70" s="28"/>
      <c r="Q70" s="28"/>
      <c r="R70" s="28"/>
      <c r="S70" s="28"/>
      <c r="T70" s="28"/>
      <c r="U70" s="28"/>
      <c r="AI70" s="28"/>
      <c r="AJ70" s="28"/>
      <c r="AK70" s="28"/>
      <c r="AL70" s="28"/>
      <c r="AM70" s="28"/>
      <c r="AN70" s="28"/>
      <c r="AO70" s="28"/>
      <c r="AP70" s="28"/>
      <c r="AQ70" s="28"/>
      <c r="AR70" s="28"/>
    </row>
    <row r="71" spans="2:44" x14ac:dyDescent="0.25">
      <c r="B71" s="28"/>
      <c r="C71" s="28"/>
      <c r="D71" s="28"/>
      <c r="E71" s="28"/>
      <c r="F71" s="28"/>
      <c r="G71" s="194"/>
      <c r="H71" s="28"/>
      <c r="I71" s="28"/>
      <c r="J71" s="28"/>
      <c r="K71" s="28"/>
      <c r="L71" s="28"/>
      <c r="M71" s="28"/>
      <c r="N71" s="28"/>
      <c r="O71" s="28"/>
      <c r="P71" s="28"/>
      <c r="Q71" s="28"/>
      <c r="R71" s="28"/>
      <c r="S71" s="28"/>
      <c r="T71" s="28"/>
      <c r="U71" s="28"/>
      <c r="AI71" s="28"/>
      <c r="AJ71" s="28"/>
      <c r="AK71" s="28"/>
      <c r="AL71" s="28"/>
      <c r="AM71" s="28"/>
      <c r="AN71" s="28"/>
      <c r="AO71" s="28"/>
      <c r="AP71" s="28"/>
      <c r="AQ71" s="28"/>
      <c r="AR71" s="28"/>
    </row>
    <row r="72" spans="2:44" x14ac:dyDescent="0.25">
      <c r="B72" s="28"/>
      <c r="C72" s="28"/>
      <c r="D72" s="28"/>
      <c r="E72" s="28"/>
      <c r="F72" s="192"/>
      <c r="G72" s="193"/>
      <c r="H72" s="28"/>
      <c r="I72" s="28"/>
      <c r="J72" s="28"/>
      <c r="K72" s="28"/>
      <c r="L72" s="28"/>
      <c r="M72" s="28"/>
      <c r="N72" s="28"/>
      <c r="O72" s="28"/>
      <c r="P72" s="28"/>
      <c r="Q72" s="28"/>
      <c r="R72" s="28"/>
      <c r="S72" s="28"/>
      <c r="T72" s="28"/>
      <c r="U72" s="28"/>
      <c r="AI72" s="28"/>
      <c r="AJ72" s="28"/>
      <c r="AK72" s="28"/>
      <c r="AL72" s="28"/>
      <c r="AM72" s="28"/>
      <c r="AN72" s="28"/>
      <c r="AO72" s="28"/>
      <c r="AP72" s="28"/>
      <c r="AQ72" s="28"/>
      <c r="AR72" s="28"/>
    </row>
    <row r="73" spans="2:44" x14ac:dyDescent="0.25">
      <c r="B73" s="28"/>
      <c r="C73" s="28"/>
      <c r="D73" s="28"/>
      <c r="E73" s="28"/>
      <c r="F73" s="192"/>
      <c r="G73" s="28"/>
      <c r="H73" s="28"/>
      <c r="I73" s="28"/>
      <c r="J73" s="28"/>
      <c r="K73" s="28"/>
      <c r="L73" s="28"/>
      <c r="M73" s="28"/>
      <c r="N73" s="28"/>
      <c r="O73" s="28"/>
      <c r="P73" s="28"/>
      <c r="Q73" s="28"/>
      <c r="R73" s="28"/>
      <c r="S73" s="28"/>
      <c r="T73" s="28"/>
      <c r="U73" s="28"/>
      <c r="AI73" s="28"/>
      <c r="AJ73" s="28"/>
      <c r="AK73" s="28"/>
      <c r="AL73" s="28"/>
      <c r="AM73" s="28"/>
      <c r="AN73" s="28"/>
      <c r="AO73" s="28"/>
      <c r="AP73" s="28"/>
      <c r="AQ73" s="28"/>
      <c r="AR73" s="28"/>
    </row>
    <row r="74" spans="2:44" x14ac:dyDescent="0.25">
      <c r="B74" s="28"/>
      <c r="C74" s="28"/>
      <c r="D74" s="28"/>
      <c r="E74" s="28"/>
      <c r="F74" s="192"/>
      <c r="G74" s="28"/>
      <c r="H74" s="28"/>
      <c r="I74" s="28"/>
      <c r="J74" s="28"/>
      <c r="K74" s="28"/>
      <c r="L74" s="28"/>
      <c r="M74" s="28"/>
      <c r="N74" s="28"/>
      <c r="O74" s="28"/>
      <c r="P74" s="28"/>
      <c r="Q74" s="28"/>
      <c r="R74" s="28"/>
      <c r="S74" s="28"/>
      <c r="T74" s="28"/>
      <c r="U74" s="28"/>
      <c r="AI74" s="28"/>
      <c r="AJ74" s="28"/>
      <c r="AK74" s="28"/>
      <c r="AL74" s="28"/>
      <c r="AM74" s="28"/>
      <c r="AN74" s="28"/>
      <c r="AO74" s="28"/>
      <c r="AP74" s="28"/>
      <c r="AQ74" s="28"/>
      <c r="AR74" s="28"/>
    </row>
    <row r="75" spans="2:44" x14ac:dyDescent="0.25">
      <c r="B75" s="28"/>
      <c r="C75" s="28"/>
      <c r="D75" s="28"/>
      <c r="E75" s="28"/>
      <c r="F75" s="28"/>
      <c r="G75" s="28"/>
      <c r="H75" s="28"/>
      <c r="I75" s="28"/>
      <c r="J75" s="28"/>
      <c r="K75" s="28"/>
      <c r="L75" s="28"/>
      <c r="M75" s="28"/>
      <c r="N75" s="28"/>
      <c r="O75" s="28"/>
      <c r="P75" s="28"/>
      <c r="Q75" s="28"/>
      <c r="R75" s="28"/>
      <c r="S75" s="28"/>
      <c r="T75" s="28"/>
      <c r="U75" s="28"/>
      <c r="AI75" s="28"/>
      <c r="AJ75" s="28"/>
      <c r="AK75" s="28"/>
      <c r="AL75" s="28"/>
      <c r="AM75" s="28"/>
      <c r="AN75" s="28"/>
      <c r="AO75" s="28"/>
      <c r="AP75" s="28"/>
      <c r="AQ75" s="28"/>
      <c r="AR75" s="28"/>
    </row>
    <row r="76" spans="2:44" x14ac:dyDescent="0.25">
      <c r="B76" s="28"/>
      <c r="C76" s="28"/>
      <c r="D76" s="28"/>
      <c r="E76" s="28"/>
      <c r="F76" s="28"/>
      <c r="G76" s="28"/>
      <c r="H76" s="28"/>
      <c r="I76" s="28"/>
      <c r="J76" s="28"/>
      <c r="K76" s="28"/>
      <c r="L76" s="28"/>
      <c r="M76" s="28"/>
      <c r="N76" s="28"/>
      <c r="O76" s="28"/>
      <c r="P76" s="28"/>
      <c r="Q76" s="28"/>
      <c r="R76" s="28"/>
      <c r="S76" s="28"/>
      <c r="T76" s="28"/>
      <c r="U76" s="28"/>
      <c r="AI76" s="28"/>
      <c r="AJ76" s="28"/>
      <c r="AK76" s="28"/>
      <c r="AL76" s="28"/>
      <c r="AM76" s="28"/>
      <c r="AN76" s="28"/>
      <c r="AO76" s="28"/>
      <c r="AP76" s="28"/>
      <c r="AQ76" s="28"/>
      <c r="AR76" s="28"/>
    </row>
    <row r="77" spans="2:44" x14ac:dyDescent="0.25">
      <c r="B77" s="28"/>
      <c r="C77" s="28"/>
      <c r="D77" s="28"/>
      <c r="E77" s="28"/>
      <c r="F77" s="28"/>
      <c r="G77" s="28"/>
      <c r="H77" s="28"/>
      <c r="I77" s="28"/>
      <c r="J77" s="28"/>
      <c r="K77" s="28"/>
      <c r="L77" s="28"/>
      <c r="M77" s="28"/>
      <c r="N77" s="28"/>
      <c r="O77" s="28"/>
      <c r="P77" s="28"/>
      <c r="Q77" s="28"/>
      <c r="R77" s="28"/>
      <c r="S77" s="28"/>
      <c r="T77" s="28"/>
      <c r="U77" s="28"/>
      <c r="AI77" s="28"/>
      <c r="AJ77" s="28"/>
      <c r="AK77" s="28"/>
      <c r="AL77" s="28"/>
      <c r="AM77" s="28"/>
      <c r="AN77" s="28"/>
      <c r="AO77" s="28"/>
      <c r="AP77" s="28"/>
      <c r="AQ77" s="28"/>
      <c r="AR77" s="28"/>
    </row>
    <row r="78" spans="2:44" x14ac:dyDescent="0.25">
      <c r="B78" s="28"/>
      <c r="C78" s="28"/>
      <c r="D78" s="28"/>
      <c r="E78" s="28"/>
      <c r="F78" s="28"/>
      <c r="G78" s="28"/>
      <c r="H78" s="28"/>
      <c r="I78" s="28"/>
      <c r="J78" s="28"/>
      <c r="K78" s="28"/>
      <c r="L78" s="28"/>
      <c r="M78" s="28"/>
      <c r="N78" s="28"/>
      <c r="O78" s="28"/>
      <c r="P78" s="28"/>
      <c r="Q78" s="28"/>
      <c r="R78" s="28"/>
      <c r="S78" s="28"/>
      <c r="T78" s="28"/>
      <c r="U78" s="28"/>
      <c r="AI78" s="28"/>
      <c r="AJ78" s="28"/>
      <c r="AK78" s="28"/>
      <c r="AL78" s="28"/>
      <c r="AM78" s="28"/>
      <c r="AN78" s="28"/>
      <c r="AO78" s="28"/>
      <c r="AP78" s="28"/>
      <c r="AQ78" s="28"/>
      <c r="AR78" s="28"/>
    </row>
    <row r="79" spans="2:44" x14ac:dyDescent="0.25">
      <c r="B79" s="28"/>
      <c r="C79" s="28"/>
      <c r="D79" s="28"/>
      <c r="E79" s="28"/>
      <c r="F79" s="28"/>
      <c r="G79" s="28"/>
      <c r="H79" s="28"/>
      <c r="I79" s="28"/>
      <c r="J79" s="28"/>
      <c r="K79" s="28"/>
      <c r="L79" s="28"/>
      <c r="M79" s="28"/>
      <c r="N79" s="28"/>
      <c r="O79" s="28"/>
      <c r="P79" s="28"/>
      <c r="Q79" s="28"/>
      <c r="R79" s="28"/>
      <c r="S79" s="28"/>
      <c r="T79" s="28"/>
      <c r="U79" s="28"/>
      <c r="AI79" s="28"/>
      <c r="AJ79" s="28"/>
      <c r="AK79" s="28"/>
      <c r="AL79" s="28"/>
      <c r="AM79" s="28"/>
      <c r="AN79" s="28"/>
      <c r="AO79" s="28"/>
      <c r="AP79" s="28"/>
      <c r="AQ79" s="28"/>
      <c r="AR79" s="28"/>
    </row>
    <row r="80" spans="2:44" x14ac:dyDescent="0.25">
      <c r="B80" s="28"/>
      <c r="C80" s="28"/>
      <c r="D80" s="28"/>
      <c r="E80" s="28"/>
      <c r="F80" s="28"/>
      <c r="G80" s="28"/>
      <c r="H80" s="28"/>
      <c r="I80" s="28"/>
      <c r="J80" s="28"/>
      <c r="K80" s="28"/>
      <c r="L80" s="28"/>
      <c r="M80" s="28"/>
      <c r="N80" s="28"/>
      <c r="O80" s="28"/>
      <c r="P80" s="28"/>
      <c r="Q80" s="28"/>
      <c r="R80" s="28"/>
      <c r="S80" s="28"/>
      <c r="T80" s="28"/>
      <c r="U80" s="28"/>
      <c r="AI80" s="28"/>
      <c r="AJ80" s="28"/>
      <c r="AK80" s="28"/>
      <c r="AL80" s="28"/>
      <c r="AM80" s="28"/>
      <c r="AN80" s="28"/>
      <c r="AO80" s="28"/>
      <c r="AP80" s="28"/>
      <c r="AQ80" s="28"/>
      <c r="AR80" s="28"/>
    </row>
    <row r="81" spans="2:44" x14ac:dyDescent="0.25">
      <c r="B81" s="28"/>
      <c r="C81" s="28"/>
      <c r="D81" s="28"/>
      <c r="E81" s="28"/>
      <c r="F81" s="28"/>
      <c r="G81" s="28"/>
      <c r="H81" s="28"/>
      <c r="I81" s="28"/>
      <c r="J81" s="28"/>
      <c r="K81" s="28"/>
      <c r="L81" s="28"/>
      <c r="M81" s="28"/>
      <c r="N81" s="28"/>
      <c r="O81" s="28"/>
      <c r="P81" s="28"/>
      <c r="Q81" s="28"/>
      <c r="R81" s="28"/>
      <c r="S81" s="28"/>
      <c r="T81" s="28"/>
      <c r="U81" s="28"/>
      <c r="AI81" s="28"/>
      <c r="AJ81" s="28"/>
      <c r="AK81" s="28"/>
      <c r="AL81" s="28"/>
      <c r="AM81" s="28"/>
      <c r="AN81" s="28"/>
      <c r="AO81" s="28"/>
      <c r="AP81" s="28"/>
      <c r="AQ81" s="28"/>
      <c r="AR81" s="28"/>
    </row>
    <row r="82" spans="2:44" x14ac:dyDescent="0.25">
      <c r="B82" s="28"/>
      <c r="C82" s="28"/>
      <c r="D82" s="28"/>
      <c r="E82" s="28"/>
      <c r="F82" s="28"/>
      <c r="G82" s="28"/>
      <c r="H82" s="28"/>
      <c r="I82" s="28"/>
      <c r="J82" s="28"/>
      <c r="K82" s="28"/>
      <c r="L82" s="28"/>
      <c r="M82" s="28"/>
      <c r="N82" s="28"/>
      <c r="O82" s="28"/>
      <c r="P82" s="28"/>
      <c r="Q82" s="28"/>
      <c r="R82" s="28"/>
      <c r="S82" s="28"/>
      <c r="T82" s="28"/>
      <c r="U82" s="28"/>
      <c r="AI82" s="28"/>
      <c r="AJ82" s="28"/>
      <c r="AK82" s="28"/>
      <c r="AL82" s="28"/>
      <c r="AM82" s="28"/>
      <c r="AN82" s="28"/>
      <c r="AO82" s="28"/>
      <c r="AP82" s="28"/>
      <c r="AQ82" s="28"/>
      <c r="AR82" s="28"/>
    </row>
    <row r="83" spans="2:44" x14ac:dyDescent="0.25">
      <c r="B83" s="28"/>
      <c r="C83" s="28"/>
      <c r="D83" s="28"/>
      <c r="E83" s="28"/>
      <c r="F83" s="28"/>
      <c r="G83" s="28"/>
      <c r="H83" s="28"/>
      <c r="I83" s="28"/>
      <c r="J83" s="28"/>
      <c r="K83" s="28"/>
      <c r="L83" s="28"/>
      <c r="M83" s="28"/>
      <c r="N83" s="28"/>
      <c r="O83" s="28"/>
      <c r="P83" s="28"/>
      <c r="Q83" s="28"/>
      <c r="R83" s="28"/>
      <c r="S83" s="28"/>
      <c r="T83" s="28"/>
      <c r="U83" s="28"/>
      <c r="AI83" s="28"/>
      <c r="AJ83" s="28"/>
      <c r="AK83" s="28"/>
      <c r="AL83" s="28"/>
      <c r="AM83" s="28"/>
      <c r="AN83" s="28"/>
      <c r="AO83" s="28"/>
      <c r="AP83" s="28"/>
      <c r="AQ83" s="28"/>
      <c r="AR83" s="28"/>
    </row>
    <row r="84" spans="2:44" x14ac:dyDescent="0.25">
      <c r="B84" s="28"/>
      <c r="C84" s="28"/>
      <c r="D84" s="28"/>
      <c r="E84" s="28"/>
      <c r="F84" s="28"/>
      <c r="G84" s="28"/>
      <c r="H84" s="28"/>
      <c r="I84" s="28"/>
      <c r="J84" s="28"/>
      <c r="K84" s="28"/>
      <c r="L84" s="28"/>
      <c r="M84" s="28"/>
      <c r="N84" s="28"/>
      <c r="O84" s="28"/>
      <c r="P84" s="28"/>
      <c r="Q84" s="28"/>
      <c r="R84" s="28"/>
      <c r="S84" s="28"/>
      <c r="T84" s="28"/>
      <c r="U84" s="28"/>
      <c r="AI84" s="28"/>
      <c r="AJ84" s="28"/>
      <c r="AK84" s="28"/>
      <c r="AL84" s="28"/>
      <c r="AM84" s="28"/>
      <c r="AN84" s="28"/>
      <c r="AO84" s="28"/>
      <c r="AP84" s="28"/>
      <c r="AQ84" s="28"/>
      <c r="AR84" s="28"/>
    </row>
    <row r="85" spans="2:44" x14ac:dyDescent="0.25">
      <c r="B85" s="28"/>
      <c r="C85" s="28"/>
      <c r="D85" s="28"/>
      <c r="E85" s="28"/>
      <c r="F85" s="28"/>
      <c r="G85" s="28"/>
      <c r="H85" s="28"/>
      <c r="I85" s="28"/>
      <c r="J85" s="28"/>
      <c r="K85" s="28"/>
      <c r="L85" s="28"/>
      <c r="M85" s="28"/>
      <c r="N85" s="28"/>
      <c r="O85" s="28"/>
      <c r="P85" s="28"/>
      <c r="Q85" s="28"/>
      <c r="R85" s="28"/>
      <c r="S85" s="28"/>
      <c r="T85" s="28"/>
      <c r="U85" s="28"/>
      <c r="AI85" s="28"/>
      <c r="AJ85" s="28"/>
      <c r="AK85" s="28"/>
      <c r="AL85" s="28"/>
      <c r="AM85" s="28"/>
      <c r="AN85" s="28"/>
      <c r="AO85" s="28"/>
      <c r="AP85" s="28"/>
      <c r="AQ85" s="28"/>
      <c r="AR85" s="28"/>
    </row>
    <row r="86" spans="2:44" x14ac:dyDescent="0.25">
      <c r="B86" s="28"/>
      <c r="C86" s="28"/>
      <c r="D86" s="28"/>
      <c r="E86" s="28"/>
      <c r="F86" s="28"/>
      <c r="G86" s="28"/>
      <c r="H86" s="28"/>
      <c r="I86" s="28"/>
      <c r="J86" s="28"/>
      <c r="K86" s="28"/>
      <c r="L86" s="28"/>
      <c r="M86" s="28"/>
      <c r="N86" s="28"/>
      <c r="O86" s="28"/>
      <c r="P86" s="28"/>
      <c r="Q86" s="28"/>
      <c r="R86" s="28"/>
      <c r="S86" s="28"/>
      <c r="T86" s="28"/>
      <c r="U86" s="28"/>
      <c r="AI86" s="28"/>
      <c r="AJ86" s="28"/>
      <c r="AK86" s="28"/>
      <c r="AL86" s="28"/>
      <c r="AM86" s="28"/>
      <c r="AN86" s="28"/>
      <c r="AO86" s="28"/>
      <c r="AP86" s="28"/>
      <c r="AQ86" s="28"/>
      <c r="AR86" s="28"/>
    </row>
    <row r="87" spans="2:44" x14ac:dyDescent="0.25">
      <c r="B87" s="28"/>
      <c r="C87" s="28"/>
      <c r="D87" s="28"/>
      <c r="E87" s="28"/>
      <c r="F87" s="28"/>
      <c r="G87" s="28"/>
      <c r="H87" s="28"/>
      <c r="I87" s="28"/>
      <c r="J87" s="28"/>
      <c r="K87" s="28"/>
      <c r="L87" s="28"/>
      <c r="M87" s="28"/>
      <c r="N87" s="28"/>
      <c r="O87" s="28"/>
      <c r="P87" s="28"/>
      <c r="Q87" s="28"/>
      <c r="R87" s="28"/>
      <c r="S87" s="28"/>
      <c r="T87" s="28"/>
      <c r="U87" s="28"/>
      <c r="AI87" s="28"/>
      <c r="AJ87" s="28"/>
      <c r="AK87" s="28"/>
      <c r="AL87" s="28"/>
      <c r="AM87" s="28"/>
      <c r="AN87" s="28"/>
      <c r="AO87" s="28"/>
      <c r="AP87" s="28"/>
      <c r="AQ87" s="28"/>
      <c r="AR87" s="28"/>
    </row>
    <row r="88" spans="2:44" x14ac:dyDescent="0.25">
      <c r="B88" s="28"/>
      <c r="C88" s="28"/>
      <c r="D88" s="28"/>
      <c r="E88" s="28"/>
      <c r="F88" s="28"/>
      <c r="G88" s="28"/>
      <c r="H88" s="28"/>
      <c r="I88" s="28"/>
      <c r="J88" s="28"/>
      <c r="K88" s="28"/>
      <c r="L88" s="28"/>
      <c r="M88" s="28"/>
      <c r="N88" s="28"/>
      <c r="O88" s="28"/>
      <c r="P88" s="28"/>
      <c r="Q88" s="28"/>
      <c r="R88" s="28"/>
      <c r="S88" s="28"/>
      <c r="T88" s="28"/>
      <c r="U88" s="28"/>
      <c r="AI88" s="28"/>
      <c r="AJ88" s="28"/>
      <c r="AK88" s="28"/>
      <c r="AL88" s="28"/>
      <c r="AM88" s="28"/>
      <c r="AN88" s="28"/>
      <c r="AO88" s="28"/>
      <c r="AP88" s="28"/>
      <c r="AQ88" s="28"/>
      <c r="AR88" s="28"/>
    </row>
    <row r="89" spans="2:44" x14ac:dyDescent="0.25">
      <c r="B89" s="28"/>
      <c r="C89" s="28"/>
      <c r="D89" s="28"/>
      <c r="E89" s="28"/>
      <c r="F89" s="28"/>
      <c r="G89" s="28"/>
      <c r="H89" s="28"/>
      <c r="I89" s="28"/>
      <c r="J89" s="28"/>
      <c r="K89" s="28"/>
      <c r="L89" s="28"/>
      <c r="M89" s="28"/>
      <c r="N89" s="28"/>
      <c r="O89" s="28"/>
      <c r="P89" s="28"/>
      <c r="Q89" s="28"/>
      <c r="R89" s="28"/>
      <c r="S89" s="28"/>
      <c r="T89" s="28"/>
      <c r="U89" s="28"/>
      <c r="AI89" s="28"/>
      <c r="AJ89" s="28"/>
      <c r="AK89" s="28"/>
      <c r="AL89" s="28"/>
      <c r="AM89" s="28"/>
      <c r="AN89" s="28"/>
      <c r="AO89" s="28"/>
      <c r="AP89" s="28"/>
      <c r="AQ89" s="28"/>
      <c r="AR89" s="28"/>
    </row>
    <row r="90" spans="2:44" x14ac:dyDescent="0.25">
      <c r="B90" s="28"/>
      <c r="C90" s="28"/>
      <c r="D90" s="28"/>
      <c r="E90" s="28"/>
      <c r="F90" s="28"/>
      <c r="G90" s="28"/>
      <c r="H90" s="28"/>
      <c r="I90" s="28"/>
      <c r="J90" s="28"/>
      <c r="K90" s="28"/>
      <c r="L90" s="28"/>
      <c r="M90" s="28"/>
      <c r="N90" s="28"/>
      <c r="O90" s="28"/>
      <c r="P90" s="28"/>
      <c r="Q90" s="28"/>
      <c r="R90" s="28"/>
      <c r="S90" s="28"/>
      <c r="T90" s="28"/>
      <c r="U90" s="28"/>
      <c r="AI90" s="28"/>
      <c r="AJ90" s="28"/>
      <c r="AK90" s="28"/>
      <c r="AL90" s="28"/>
      <c r="AM90" s="28"/>
      <c r="AN90" s="28"/>
      <c r="AO90" s="28"/>
      <c r="AP90" s="28"/>
      <c r="AQ90" s="28"/>
      <c r="AR90" s="28"/>
    </row>
    <row r="91" spans="2:44" x14ac:dyDescent="0.25">
      <c r="B91" s="28"/>
      <c r="C91" s="28"/>
      <c r="D91" s="28"/>
      <c r="E91" s="28"/>
      <c r="F91" s="28"/>
      <c r="G91" s="28"/>
      <c r="H91" s="28"/>
      <c r="I91" s="28"/>
      <c r="J91" s="28"/>
      <c r="K91" s="28"/>
      <c r="L91" s="28"/>
      <c r="M91" s="28"/>
      <c r="N91" s="28"/>
      <c r="O91" s="28"/>
      <c r="P91" s="28"/>
      <c r="Q91" s="28"/>
      <c r="R91" s="28"/>
      <c r="S91" s="28"/>
      <c r="T91" s="28"/>
      <c r="U91" s="28"/>
      <c r="AI91" s="28"/>
      <c r="AJ91" s="28"/>
      <c r="AK91" s="28"/>
      <c r="AL91" s="28"/>
      <c r="AM91" s="28"/>
      <c r="AN91" s="28"/>
      <c r="AO91" s="28"/>
      <c r="AP91" s="28"/>
      <c r="AQ91" s="28"/>
      <c r="AR91" s="28"/>
    </row>
    <row r="92" spans="2:44" x14ac:dyDescent="0.25">
      <c r="B92" s="28"/>
      <c r="C92" s="28"/>
      <c r="D92" s="28"/>
      <c r="E92" s="28"/>
      <c r="F92" s="28"/>
      <c r="G92" s="28"/>
      <c r="H92" s="28"/>
      <c r="I92" s="28"/>
      <c r="J92" s="28"/>
      <c r="K92" s="28"/>
      <c r="L92" s="28"/>
      <c r="M92" s="28"/>
      <c r="N92" s="28"/>
      <c r="O92" s="28"/>
      <c r="P92" s="28"/>
      <c r="Q92" s="28"/>
      <c r="R92" s="28"/>
      <c r="S92" s="28"/>
      <c r="T92" s="28"/>
      <c r="U92" s="28"/>
      <c r="AI92" s="28"/>
      <c r="AJ92" s="28"/>
      <c r="AK92" s="28"/>
      <c r="AL92" s="28"/>
      <c r="AM92" s="28"/>
      <c r="AN92" s="28"/>
      <c r="AO92" s="28"/>
      <c r="AP92" s="28"/>
      <c r="AQ92" s="28"/>
      <c r="AR92" s="28"/>
    </row>
    <row r="93" spans="2:44" x14ac:dyDescent="0.25">
      <c r="B93" s="28"/>
      <c r="C93" s="28"/>
      <c r="D93" s="28"/>
      <c r="E93" s="28"/>
      <c r="F93" s="28"/>
      <c r="G93" s="28"/>
      <c r="H93" s="28"/>
      <c r="I93" s="28"/>
      <c r="J93" s="28"/>
      <c r="K93" s="28"/>
      <c r="L93" s="28"/>
      <c r="M93" s="28"/>
      <c r="N93" s="28"/>
      <c r="O93" s="28"/>
      <c r="P93" s="28"/>
      <c r="Q93" s="28"/>
      <c r="R93" s="28"/>
      <c r="S93" s="28"/>
      <c r="T93" s="28"/>
      <c r="U93" s="28"/>
      <c r="AI93" s="28"/>
      <c r="AJ93" s="28"/>
      <c r="AK93" s="28"/>
      <c r="AL93" s="28"/>
      <c r="AM93" s="28"/>
      <c r="AN93" s="28"/>
      <c r="AO93" s="28"/>
      <c r="AP93" s="28"/>
      <c r="AQ93" s="28"/>
      <c r="AR93" s="28"/>
    </row>
    <row r="94" spans="2:44" x14ac:dyDescent="0.25">
      <c r="B94" s="28"/>
      <c r="C94" s="28"/>
      <c r="D94" s="28"/>
      <c r="E94" s="28"/>
      <c r="F94" s="28"/>
      <c r="G94" s="28"/>
      <c r="H94" s="28"/>
      <c r="I94" s="28"/>
      <c r="J94" s="28"/>
      <c r="K94" s="28"/>
      <c r="L94" s="28"/>
      <c r="M94" s="28"/>
      <c r="N94" s="28"/>
      <c r="O94" s="28"/>
      <c r="P94" s="28"/>
      <c r="Q94" s="28"/>
      <c r="R94" s="28"/>
      <c r="S94" s="28"/>
      <c r="T94" s="28"/>
      <c r="U94" s="28"/>
      <c r="AI94" s="28"/>
      <c r="AJ94" s="28"/>
      <c r="AK94" s="28"/>
      <c r="AL94" s="28"/>
      <c r="AM94" s="28"/>
      <c r="AN94" s="28"/>
      <c r="AO94" s="28"/>
      <c r="AP94" s="28"/>
      <c r="AQ94" s="28"/>
      <c r="AR94" s="28"/>
    </row>
    <row r="95" spans="2:44" x14ac:dyDescent="0.25">
      <c r="B95" s="28"/>
      <c r="C95" s="28"/>
      <c r="D95" s="28"/>
      <c r="E95" s="28"/>
      <c r="F95" s="28"/>
      <c r="G95" s="28"/>
      <c r="H95" s="28"/>
      <c r="I95" s="28"/>
      <c r="J95" s="28"/>
      <c r="K95" s="28"/>
      <c r="L95" s="28"/>
      <c r="M95" s="28"/>
      <c r="N95" s="28"/>
      <c r="O95" s="28"/>
      <c r="P95" s="28"/>
      <c r="Q95" s="28"/>
      <c r="R95" s="28"/>
      <c r="S95" s="28"/>
      <c r="T95" s="28"/>
      <c r="U95" s="28"/>
      <c r="AI95" s="28"/>
      <c r="AJ95" s="28"/>
      <c r="AK95" s="28"/>
      <c r="AL95" s="28"/>
      <c r="AM95" s="28"/>
      <c r="AN95" s="28"/>
      <c r="AO95" s="28"/>
      <c r="AP95" s="28"/>
      <c r="AQ95" s="28"/>
      <c r="AR95" s="28"/>
    </row>
    <row r="96" spans="2:44" x14ac:dyDescent="0.25">
      <c r="B96" s="28"/>
      <c r="C96" s="28"/>
      <c r="D96" s="28"/>
      <c r="E96" s="28"/>
      <c r="F96" s="28"/>
      <c r="G96" s="28"/>
      <c r="H96" s="28"/>
      <c r="I96" s="28"/>
      <c r="J96" s="28"/>
      <c r="K96" s="28"/>
      <c r="L96" s="28"/>
      <c r="M96" s="28"/>
      <c r="N96" s="28"/>
      <c r="O96" s="28"/>
      <c r="P96" s="28"/>
      <c r="Q96" s="28"/>
      <c r="R96" s="28"/>
      <c r="S96" s="28"/>
      <c r="T96" s="28"/>
      <c r="U96" s="28"/>
      <c r="AI96" s="28"/>
      <c r="AJ96" s="28"/>
      <c r="AK96" s="28"/>
      <c r="AL96" s="28"/>
      <c r="AM96" s="28"/>
      <c r="AN96" s="28"/>
      <c r="AO96" s="28"/>
      <c r="AP96" s="28"/>
      <c r="AQ96" s="28"/>
      <c r="AR96" s="28"/>
    </row>
    <row r="97" spans="2:44" x14ac:dyDescent="0.25">
      <c r="B97" s="28"/>
      <c r="C97" s="28"/>
      <c r="D97" s="28"/>
      <c r="E97" s="28"/>
      <c r="F97" s="28"/>
      <c r="G97" s="28"/>
      <c r="H97" s="28"/>
      <c r="I97" s="28"/>
      <c r="J97" s="28"/>
      <c r="K97" s="28"/>
      <c r="L97" s="28"/>
      <c r="M97" s="28"/>
      <c r="N97" s="28"/>
      <c r="O97" s="28"/>
      <c r="P97" s="28"/>
      <c r="Q97" s="28"/>
      <c r="R97" s="28"/>
      <c r="S97" s="28"/>
      <c r="T97" s="28"/>
      <c r="U97" s="28"/>
      <c r="AI97" s="28"/>
      <c r="AJ97" s="28"/>
      <c r="AK97" s="28"/>
      <c r="AL97" s="28"/>
      <c r="AM97" s="28"/>
      <c r="AN97" s="28"/>
      <c r="AO97" s="28"/>
      <c r="AP97" s="28"/>
      <c r="AQ97" s="28"/>
      <c r="AR97" s="28"/>
    </row>
    <row r="98" spans="2:44" x14ac:dyDescent="0.25">
      <c r="B98" s="28"/>
      <c r="C98" s="28"/>
      <c r="D98" s="28"/>
      <c r="E98" s="28"/>
      <c r="F98" s="28"/>
      <c r="G98" s="28"/>
      <c r="H98" s="28"/>
      <c r="I98" s="28"/>
      <c r="J98" s="28"/>
      <c r="K98" s="28"/>
      <c r="L98" s="28"/>
      <c r="M98" s="28"/>
      <c r="N98" s="28"/>
      <c r="O98" s="28"/>
      <c r="P98" s="28"/>
      <c r="Q98" s="28"/>
      <c r="R98" s="28"/>
      <c r="S98" s="28"/>
      <c r="T98" s="28"/>
      <c r="U98" s="28"/>
      <c r="AI98" s="28"/>
      <c r="AJ98" s="28"/>
      <c r="AK98" s="28"/>
      <c r="AL98" s="28"/>
      <c r="AM98" s="28"/>
      <c r="AN98" s="28"/>
      <c r="AO98" s="28"/>
      <c r="AP98" s="28"/>
      <c r="AQ98" s="28"/>
      <c r="AR98" s="28"/>
    </row>
    <row r="99" spans="2:44" x14ac:dyDescent="0.25">
      <c r="B99" s="28"/>
      <c r="C99" s="28"/>
      <c r="D99" s="28"/>
      <c r="E99" s="28"/>
      <c r="F99" s="28"/>
      <c r="G99" s="28"/>
      <c r="H99" s="28"/>
      <c r="I99" s="28"/>
      <c r="J99" s="28"/>
      <c r="K99" s="28"/>
      <c r="L99" s="28"/>
      <c r="M99" s="28"/>
      <c r="N99" s="28"/>
      <c r="O99" s="28"/>
      <c r="P99" s="28"/>
      <c r="Q99" s="28"/>
      <c r="R99" s="28"/>
      <c r="S99" s="28"/>
      <c r="T99" s="28"/>
      <c r="U99" s="28"/>
      <c r="AI99" s="28"/>
      <c r="AJ99" s="28"/>
      <c r="AK99" s="28"/>
      <c r="AL99" s="28"/>
      <c r="AM99" s="28"/>
      <c r="AN99" s="28"/>
      <c r="AO99" s="28"/>
      <c r="AP99" s="28"/>
      <c r="AQ99" s="28"/>
      <c r="AR99" s="28"/>
    </row>
    <row r="100" spans="2:44" x14ac:dyDescent="0.25">
      <c r="B100" s="28"/>
      <c r="C100" s="28"/>
      <c r="D100" s="28"/>
      <c r="E100" s="28"/>
      <c r="F100" s="28"/>
      <c r="G100" s="28"/>
      <c r="H100" s="28"/>
      <c r="I100" s="28"/>
      <c r="J100" s="28"/>
      <c r="K100" s="28"/>
      <c r="L100" s="28"/>
      <c r="M100" s="28"/>
      <c r="N100" s="28"/>
      <c r="O100" s="28"/>
      <c r="P100" s="28"/>
      <c r="Q100" s="28"/>
      <c r="R100" s="28"/>
      <c r="S100" s="28"/>
      <c r="T100" s="28"/>
      <c r="U100" s="28"/>
      <c r="AI100" s="28"/>
      <c r="AJ100" s="28"/>
      <c r="AK100" s="28"/>
      <c r="AL100" s="28"/>
      <c r="AM100" s="28"/>
      <c r="AN100" s="28"/>
      <c r="AO100" s="28"/>
      <c r="AP100" s="28"/>
      <c r="AQ100" s="28"/>
      <c r="AR100" s="28"/>
    </row>
    <row r="101" spans="2:44" x14ac:dyDescent="0.25">
      <c r="B101" s="28"/>
      <c r="C101" s="28"/>
      <c r="D101" s="28"/>
      <c r="E101" s="28"/>
      <c r="F101" s="28"/>
      <c r="G101" s="28"/>
      <c r="H101" s="28"/>
      <c r="I101" s="28"/>
      <c r="J101" s="28"/>
      <c r="K101" s="28"/>
      <c r="L101" s="28"/>
      <c r="M101" s="28"/>
      <c r="N101" s="28"/>
      <c r="O101" s="28"/>
      <c r="P101" s="28"/>
      <c r="Q101" s="28"/>
      <c r="R101" s="28"/>
      <c r="S101" s="28"/>
      <c r="T101" s="28"/>
      <c r="U101" s="28"/>
      <c r="AI101" s="28"/>
      <c r="AJ101" s="28"/>
      <c r="AK101" s="28"/>
      <c r="AL101" s="28"/>
      <c r="AM101" s="28"/>
      <c r="AN101" s="28"/>
      <c r="AO101" s="28"/>
      <c r="AP101" s="28"/>
      <c r="AQ101" s="28"/>
      <c r="AR101" s="28"/>
    </row>
    <row r="102" spans="2:44" x14ac:dyDescent="0.25">
      <c r="B102" s="28"/>
      <c r="C102" s="28"/>
      <c r="D102" s="28"/>
      <c r="E102" s="28"/>
      <c r="F102" s="28"/>
      <c r="G102" s="28"/>
      <c r="H102" s="28"/>
      <c r="I102" s="28"/>
      <c r="J102" s="28"/>
      <c r="K102" s="28"/>
      <c r="L102" s="28"/>
      <c r="M102" s="28"/>
      <c r="N102" s="28"/>
      <c r="O102" s="28"/>
      <c r="P102" s="28"/>
      <c r="Q102" s="28"/>
      <c r="R102" s="28"/>
      <c r="S102" s="28"/>
      <c r="T102" s="28"/>
      <c r="U102" s="28"/>
      <c r="AI102" s="28"/>
      <c r="AJ102" s="28"/>
      <c r="AK102" s="28"/>
      <c r="AL102" s="28"/>
      <c r="AM102" s="28"/>
      <c r="AN102" s="28"/>
      <c r="AO102" s="28"/>
      <c r="AP102" s="28"/>
      <c r="AQ102" s="28"/>
      <c r="AR102" s="28"/>
    </row>
    <row r="103" spans="2:44" x14ac:dyDescent="0.25">
      <c r="B103" s="28"/>
      <c r="C103" s="28"/>
      <c r="D103" s="28"/>
      <c r="E103" s="28"/>
      <c r="F103" s="28"/>
      <c r="G103" s="28"/>
      <c r="H103" s="28"/>
      <c r="I103" s="28"/>
      <c r="J103" s="28"/>
      <c r="K103" s="28"/>
      <c r="L103" s="28"/>
      <c r="M103" s="28"/>
      <c r="N103" s="28"/>
      <c r="O103" s="28"/>
      <c r="P103" s="28"/>
      <c r="Q103" s="28"/>
      <c r="R103" s="28"/>
      <c r="S103" s="28"/>
      <c r="T103" s="28"/>
      <c r="U103" s="28"/>
      <c r="AI103" s="28"/>
      <c r="AJ103" s="28"/>
      <c r="AK103" s="28"/>
      <c r="AL103" s="28"/>
      <c r="AM103" s="28"/>
      <c r="AN103" s="28"/>
      <c r="AO103" s="28"/>
      <c r="AP103" s="28"/>
      <c r="AQ103" s="28"/>
      <c r="AR103" s="28"/>
    </row>
    <row r="104" spans="2:44" x14ac:dyDescent="0.25">
      <c r="B104" s="28"/>
      <c r="C104" s="28"/>
      <c r="D104" s="28"/>
      <c r="E104" s="28"/>
      <c r="F104" s="28"/>
      <c r="G104" s="28"/>
      <c r="H104" s="28"/>
      <c r="I104" s="28"/>
      <c r="J104" s="28"/>
      <c r="K104" s="28"/>
      <c r="L104" s="28"/>
      <c r="M104" s="28"/>
      <c r="N104" s="28"/>
      <c r="O104" s="28"/>
      <c r="P104" s="28"/>
      <c r="Q104" s="28"/>
      <c r="R104" s="28"/>
      <c r="S104" s="28"/>
      <c r="T104" s="28"/>
      <c r="U104" s="28"/>
      <c r="AI104" s="28"/>
      <c r="AJ104" s="28"/>
      <c r="AK104" s="28"/>
      <c r="AL104" s="28"/>
      <c r="AM104" s="28"/>
      <c r="AN104" s="28"/>
      <c r="AO104" s="28"/>
      <c r="AP104" s="28"/>
      <c r="AQ104" s="28"/>
      <c r="AR104" s="28"/>
    </row>
    <row r="105" spans="2:44" x14ac:dyDescent="0.25">
      <c r="B105" s="28"/>
      <c r="C105" s="28"/>
      <c r="D105" s="28"/>
      <c r="E105" s="28"/>
      <c r="F105" s="28"/>
      <c r="G105" s="28"/>
      <c r="H105" s="28"/>
      <c r="I105" s="28"/>
      <c r="J105" s="28"/>
      <c r="K105" s="28"/>
      <c r="L105" s="28"/>
      <c r="M105" s="28"/>
      <c r="N105" s="28"/>
      <c r="O105" s="28"/>
      <c r="P105" s="28"/>
      <c r="Q105" s="28"/>
      <c r="R105" s="28"/>
      <c r="S105" s="28"/>
      <c r="T105" s="28"/>
      <c r="U105" s="28"/>
      <c r="AI105" s="28"/>
      <c r="AJ105" s="28"/>
      <c r="AK105" s="28"/>
      <c r="AL105" s="28"/>
      <c r="AM105" s="28"/>
      <c r="AN105" s="28"/>
      <c r="AO105" s="28"/>
      <c r="AP105" s="28"/>
      <c r="AQ105" s="28"/>
      <c r="AR105" s="28"/>
    </row>
    <row r="106" spans="2:44" x14ac:dyDescent="0.25">
      <c r="B106" s="28"/>
      <c r="C106" s="28"/>
      <c r="D106" s="28"/>
      <c r="E106" s="28"/>
      <c r="F106" s="28"/>
      <c r="G106" s="28"/>
      <c r="H106" s="28"/>
      <c r="I106" s="28"/>
      <c r="J106" s="28"/>
      <c r="K106" s="28"/>
      <c r="L106" s="28"/>
      <c r="M106" s="28"/>
      <c r="N106" s="28"/>
      <c r="O106" s="28"/>
      <c r="P106" s="28"/>
      <c r="Q106" s="28"/>
      <c r="R106" s="28"/>
      <c r="S106" s="28"/>
      <c r="T106" s="28"/>
      <c r="U106" s="28"/>
      <c r="AI106" s="28"/>
      <c r="AJ106" s="28"/>
      <c r="AK106" s="28"/>
      <c r="AL106" s="28"/>
      <c r="AM106" s="28"/>
      <c r="AN106" s="28"/>
      <c r="AO106" s="28"/>
      <c r="AP106" s="28"/>
      <c r="AQ106" s="28"/>
      <c r="AR106" s="28"/>
    </row>
    <row r="107" spans="2:44" x14ac:dyDescent="0.25">
      <c r="B107" s="28"/>
      <c r="C107" s="28"/>
      <c r="D107" s="28"/>
      <c r="E107" s="28"/>
      <c r="F107" s="28"/>
      <c r="G107" s="28"/>
      <c r="H107" s="28"/>
      <c r="I107" s="28"/>
      <c r="J107" s="28"/>
      <c r="K107" s="28"/>
      <c r="L107" s="28"/>
      <c r="M107" s="28"/>
      <c r="N107" s="28"/>
      <c r="O107" s="28"/>
      <c r="P107" s="28"/>
      <c r="Q107" s="28"/>
      <c r="R107" s="28"/>
      <c r="S107" s="28"/>
      <c r="T107" s="28"/>
      <c r="U107" s="28"/>
      <c r="AI107" s="28"/>
      <c r="AJ107" s="28"/>
      <c r="AK107" s="28"/>
      <c r="AL107" s="28"/>
      <c r="AM107" s="28"/>
      <c r="AN107" s="28"/>
      <c r="AO107" s="28"/>
      <c r="AP107" s="28"/>
      <c r="AQ107" s="28"/>
      <c r="AR107" s="28"/>
    </row>
    <row r="108" spans="2:44" x14ac:dyDescent="0.25">
      <c r="B108" s="28"/>
      <c r="C108" s="28"/>
      <c r="D108" s="28"/>
      <c r="E108" s="28"/>
      <c r="F108" s="28"/>
      <c r="G108" s="28"/>
      <c r="H108" s="28"/>
      <c r="I108" s="28"/>
      <c r="J108" s="28"/>
      <c r="K108" s="28"/>
      <c r="L108" s="28"/>
      <c r="M108" s="28"/>
      <c r="N108" s="28"/>
      <c r="O108" s="28"/>
      <c r="P108" s="28"/>
      <c r="Q108" s="28"/>
      <c r="R108" s="28"/>
      <c r="S108" s="28"/>
      <c r="T108" s="28"/>
      <c r="U108" s="28"/>
      <c r="AI108" s="28"/>
      <c r="AJ108" s="28"/>
      <c r="AK108" s="28"/>
      <c r="AL108" s="28"/>
      <c r="AM108" s="28"/>
      <c r="AN108" s="28"/>
      <c r="AO108" s="28"/>
      <c r="AP108" s="28"/>
      <c r="AQ108" s="28"/>
      <c r="AR108" s="28"/>
    </row>
    <row r="109" spans="2:44" x14ac:dyDescent="0.25">
      <c r="B109" s="28"/>
      <c r="C109" s="28"/>
      <c r="D109" s="28"/>
      <c r="E109" s="28"/>
      <c r="F109" s="28"/>
      <c r="G109" s="28"/>
      <c r="H109" s="28"/>
      <c r="I109" s="28"/>
      <c r="J109" s="28"/>
      <c r="K109" s="28"/>
      <c r="L109" s="28"/>
      <c r="M109" s="28"/>
      <c r="N109" s="28"/>
      <c r="O109" s="28"/>
      <c r="P109" s="28"/>
      <c r="Q109" s="28"/>
      <c r="R109" s="28"/>
      <c r="S109" s="28"/>
      <c r="T109" s="28"/>
      <c r="U109" s="28"/>
      <c r="AI109" s="28"/>
      <c r="AJ109" s="28"/>
      <c r="AK109" s="28"/>
      <c r="AL109" s="28"/>
      <c r="AM109" s="28"/>
      <c r="AN109" s="28"/>
      <c r="AO109" s="28"/>
      <c r="AP109" s="28"/>
      <c r="AQ109" s="28"/>
      <c r="AR109" s="28"/>
    </row>
    <row r="110" spans="2:44" x14ac:dyDescent="0.25">
      <c r="B110" s="28"/>
      <c r="C110" s="28"/>
      <c r="D110" s="28"/>
      <c r="E110" s="28"/>
      <c r="F110" s="28"/>
      <c r="G110" s="28"/>
      <c r="H110" s="28"/>
      <c r="I110" s="28"/>
      <c r="J110" s="28"/>
      <c r="K110" s="28"/>
      <c r="L110" s="28"/>
      <c r="M110" s="28"/>
      <c r="N110" s="28"/>
      <c r="O110" s="28"/>
      <c r="P110" s="28"/>
      <c r="Q110" s="28"/>
      <c r="R110" s="28"/>
      <c r="S110" s="28"/>
      <c r="T110" s="28"/>
      <c r="U110" s="28"/>
      <c r="AI110" s="28"/>
      <c r="AJ110" s="28"/>
      <c r="AK110" s="28"/>
      <c r="AL110" s="28"/>
      <c r="AM110" s="28"/>
      <c r="AN110" s="28"/>
      <c r="AO110" s="28"/>
      <c r="AP110" s="28"/>
      <c r="AQ110" s="28"/>
      <c r="AR110" s="28"/>
    </row>
    <row r="111" spans="2:44" x14ac:dyDescent="0.25">
      <c r="B111" s="28"/>
      <c r="C111" s="28"/>
      <c r="D111" s="28"/>
      <c r="E111" s="28"/>
      <c r="F111" s="28"/>
      <c r="G111" s="28"/>
      <c r="H111" s="28"/>
      <c r="I111" s="28"/>
      <c r="J111" s="28"/>
      <c r="K111" s="28"/>
      <c r="L111" s="28"/>
      <c r="M111" s="28"/>
      <c r="N111" s="28"/>
      <c r="O111" s="28"/>
      <c r="P111" s="28"/>
      <c r="Q111" s="28"/>
      <c r="R111" s="28"/>
      <c r="S111" s="28"/>
      <c r="T111" s="28"/>
      <c r="U111" s="28"/>
      <c r="AI111" s="28"/>
      <c r="AJ111" s="28"/>
      <c r="AK111" s="28"/>
      <c r="AL111" s="28"/>
      <c r="AM111" s="28"/>
      <c r="AN111" s="28"/>
      <c r="AO111" s="28"/>
      <c r="AP111" s="28"/>
      <c r="AQ111" s="28"/>
      <c r="AR111" s="28"/>
    </row>
    <row r="112" spans="2:44" x14ac:dyDescent="0.25">
      <c r="B112" s="28"/>
      <c r="C112" s="28"/>
      <c r="D112" s="28"/>
      <c r="E112" s="28"/>
      <c r="F112" s="28"/>
      <c r="G112" s="28"/>
      <c r="H112" s="28"/>
      <c r="I112" s="28"/>
      <c r="J112" s="28"/>
      <c r="K112" s="28"/>
      <c r="L112" s="28"/>
      <c r="M112" s="28"/>
      <c r="N112" s="28"/>
      <c r="O112" s="28"/>
      <c r="P112" s="28"/>
      <c r="Q112" s="28"/>
      <c r="R112" s="28"/>
      <c r="S112" s="28"/>
      <c r="T112" s="28"/>
      <c r="U112" s="28"/>
      <c r="AI112" s="28"/>
      <c r="AJ112" s="28"/>
      <c r="AK112" s="28"/>
      <c r="AL112" s="28"/>
      <c r="AM112" s="28"/>
      <c r="AN112" s="28"/>
      <c r="AO112" s="28"/>
      <c r="AP112" s="28"/>
      <c r="AQ112" s="28"/>
      <c r="AR112" s="28"/>
    </row>
    <row r="113" spans="2:44" x14ac:dyDescent="0.25">
      <c r="B113" s="28"/>
      <c r="C113" s="28"/>
      <c r="D113" s="28"/>
      <c r="E113" s="28"/>
      <c r="F113" s="28"/>
      <c r="G113" s="28"/>
      <c r="H113" s="28"/>
      <c r="I113" s="28"/>
      <c r="J113" s="28"/>
      <c r="K113" s="28"/>
      <c r="L113" s="28"/>
      <c r="M113" s="28"/>
      <c r="N113" s="28"/>
      <c r="O113" s="28"/>
      <c r="P113" s="28"/>
      <c r="Q113" s="28"/>
      <c r="R113" s="28"/>
      <c r="S113" s="28"/>
      <c r="T113" s="28"/>
      <c r="U113" s="28"/>
      <c r="AI113" s="28"/>
      <c r="AJ113" s="28"/>
      <c r="AK113" s="28"/>
      <c r="AL113" s="28"/>
      <c r="AM113" s="28"/>
      <c r="AN113" s="28"/>
      <c r="AO113" s="28"/>
      <c r="AP113" s="28"/>
      <c r="AQ113" s="28"/>
      <c r="AR113" s="28"/>
    </row>
    <row r="114" spans="2:44" x14ac:dyDescent="0.25">
      <c r="B114" s="28"/>
      <c r="C114" s="28"/>
      <c r="D114" s="28"/>
      <c r="E114" s="28"/>
      <c r="F114" s="28"/>
      <c r="G114" s="28"/>
      <c r="H114" s="28"/>
      <c r="I114" s="28"/>
      <c r="J114" s="28"/>
      <c r="K114" s="28"/>
      <c r="L114" s="28"/>
      <c r="M114" s="28"/>
      <c r="N114" s="28"/>
      <c r="O114" s="28"/>
      <c r="P114" s="28"/>
      <c r="Q114" s="28"/>
      <c r="R114" s="28"/>
      <c r="S114" s="28"/>
      <c r="T114" s="28"/>
      <c r="U114" s="28"/>
      <c r="AI114" s="28"/>
      <c r="AJ114" s="28"/>
      <c r="AK114" s="28"/>
      <c r="AL114" s="28"/>
      <c r="AM114" s="28"/>
      <c r="AN114" s="28"/>
      <c r="AO114" s="28"/>
      <c r="AP114" s="28"/>
      <c r="AQ114" s="28"/>
      <c r="AR114" s="28"/>
    </row>
    <row r="115" spans="2:44" x14ac:dyDescent="0.25">
      <c r="B115" s="28"/>
      <c r="C115" s="28"/>
      <c r="D115" s="28"/>
      <c r="E115" s="28"/>
      <c r="F115" s="28"/>
      <c r="G115" s="28"/>
      <c r="H115" s="28"/>
      <c r="I115" s="28"/>
      <c r="J115" s="28"/>
      <c r="K115" s="28"/>
      <c r="L115" s="28"/>
      <c r="M115" s="28"/>
      <c r="N115" s="28"/>
      <c r="O115" s="28"/>
      <c r="P115" s="28"/>
      <c r="Q115" s="28"/>
      <c r="R115" s="28"/>
      <c r="S115" s="28"/>
      <c r="T115" s="28"/>
      <c r="U115" s="28"/>
      <c r="AI115" s="28"/>
      <c r="AJ115" s="28"/>
      <c r="AK115" s="28"/>
      <c r="AL115" s="28"/>
      <c r="AM115" s="28"/>
      <c r="AN115" s="28"/>
      <c r="AO115" s="28"/>
      <c r="AP115" s="28"/>
      <c r="AQ115" s="28"/>
      <c r="AR115" s="28"/>
    </row>
    <row r="116" spans="2:44" x14ac:dyDescent="0.25">
      <c r="B116" s="28"/>
      <c r="C116" s="28"/>
      <c r="D116" s="28"/>
      <c r="E116" s="28"/>
      <c r="F116" s="28"/>
      <c r="G116" s="28"/>
      <c r="H116" s="28"/>
      <c r="I116" s="28"/>
      <c r="J116" s="28"/>
      <c r="K116" s="28"/>
      <c r="L116" s="28"/>
      <c r="M116" s="28"/>
      <c r="N116" s="28"/>
      <c r="O116" s="28"/>
      <c r="P116" s="28"/>
      <c r="Q116" s="28"/>
      <c r="R116" s="28"/>
      <c r="S116" s="28"/>
      <c r="T116" s="28"/>
      <c r="U116" s="28"/>
      <c r="AI116" s="28"/>
      <c r="AJ116" s="28"/>
      <c r="AK116" s="28"/>
      <c r="AL116" s="28"/>
      <c r="AM116" s="28"/>
      <c r="AN116" s="28"/>
      <c r="AO116" s="28"/>
      <c r="AP116" s="28"/>
      <c r="AQ116" s="28"/>
      <c r="AR116" s="28"/>
    </row>
    <row r="117" spans="2:44" x14ac:dyDescent="0.25">
      <c r="B117" s="28"/>
      <c r="C117" s="28"/>
      <c r="D117" s="28"/>
      <c r="E117" s="28"/>
      <c r="F117" s="28"/>
      <c r="G117" s="28"/>
      <c r="H117" s="28"/>
      <c r="I117" s="28"/>
      <c r="J117" s="28"/>
      <c r="K117" s="28"/>
      <c r="L117" s="28"/>
      <c r="M117" s="28"/>
      <c r="N117" s="28"/>
      <c r="O117" s="28"/>
      <c r="P117" s="28"/>
      <c r="Q117" s="28"/>
      <c r="R117" s="28"/>
      <c r="S117" s="28"/>
      <c r="T117" s="28"/>
      <c r="U117" s="28"/>
      <c r="AI117" s="28"/>
      <c r="AJ117" s="28"/>
      <c r="AK117" s="28"/>
      <c r="AL117" s="28"/>
      <c r="AM117" s="28"/>
      <c r="AN117" s="28"/>
      <c r="AO117" s="28"/>
      <c r="AP117" s="28"/>
      <c r="AQ117" s="28"/>
      <c r="AR117" s="28"/>
    </row>
    <row r="118" spans="2:44" x14ac:dyDescent="0.25">
      <c r="B118" s="28"/>
      <c r="C118" s="28"/>
      <c r="D118" s="28"/>
      <c r="E118" s="28"/>
      <c r="F118" s="28"/>
      <c r="G118" s="28"/>
      <c r="H118" s="28"/>
      <c r="I118" s="28"/>
      <c r="J118" s="28"/>
      <c r="K118" s="28"/>
      <c r="L118" s="28"/>
      <c r="M118" s="28"/>
      <c r="N118" s="28"/>
      <c r="O118" s="28"/>
      <c r="P118" s="28"/>
      <c r="Q118" s="28"/>
      <c r="R118" s="28"/>
      <c r="S118" s="28"/>
      <c r="T118" s="28"/>
      <c r="U118" s="28"/>
      <c r="AI118" s="28"/>
      <c r="AJ118" s="28"/>
      <c r="AK118" s="28"/>
      <c r="AL118" s="28"/>
      <c r="AM118" s="28"/>
      <c r="AN118" s="28"/>
      <c r="AO118" s="28"/>
      <c r="AP118" s="28"/>
      <c r="AQ118" s="28"/>
      <c r="AR118" s="28"/>
    </row>
    <row r="119" spans="2:44" x14ac:dyDescent="0.25">
      <c r="B119" s="28"/>
      <c r="C119" s="28"/>
      <c r="D119" s="28"/>
      <c r="E119" s="28"/>
      <c r="F119" s="28"/>
      <c r="G119" s="28"/>
      <c r="H119" s="28"/>
      <c r="I119" s="28"/>
      <c r="J119" s="28"/>
      <c r="K119" s="28"/>
      <c r="L119" s="28"/>
      <c r="M119" s="28"/>
      <c r="N119" s="28"/>
      <c r="O119" s="28"/>
      <c r="P119" s="28"/>
      <c r="Q119" s="28"/>
      <c r="R119" s="28"/>
      <c r="S119" s="28"/>
      <c r="T119" s="28"/>
      <c r="U119" s="28"/>
      <c r="AI119" s="28"/>
      <c r="AJ119" s="28"/>
      <c r="AK119" s="28"/>
      <c r="AL119" s="28"/>
      <c r="AM119" s="28"/>
      <c r="AN119" s="28"/>
      <c r="AO119" s="28"/>
      <c r="AP119" s="28"/>
      <c r="AQ119" s="28"/>
      <c r="AR119" s="28"/>
    </row>
    <row r="120" spans="2:44" x14ac:dyDescent="0.25">
      <c r="B120" s="28"/>
      <c r="C120" s="28"/>
      <c r="D120" s="28"/>
      <c r="E120" s="28"/>
      <c r="F120" s="28"/>
      <c r="G120" s="28"/>
      <c r="H120" s="28"/>
      <c r="I120" s="28"/>
      <c r="J120" s="28"/>
      <c r="K120" s="28"/>
      <c r="L120" s="28"/>
      <c r="M120" s="28"/>
      <c r="N120" s="28"/>
      <c r="O120" s="28"/>
      <c r="P120" s="28"/>
      <c r="Q120" s="28"/>
      <c r="R120" s="28"/>
      <c r="S120" s="28"/>
      <c r="T120" s="28"/>
      <c r="U120" s="28"/>
      <c r="AI120" s="28"/>
      <c r="AJ120" s="28"/>
      <c r="AK120" s="28"/>
      <c r="AL120" s="28"/>
      <c r="AM120" s="28"/>
      <c r="AN120" s="28"/>
      <c r="AO120" s="28"/>
      <c r="AP120" s="28"/>
      <c r="AQ120" s="28"/>
      <c r="AR120" s="28"/>
    </row>
    <row r="121" spans="2:44" x14ac:dyDescent="0.25">
      <c r="B121" s="28"/>
      <c r="C121" s="28"/>
      <c r="D121" s="28"/>
      <c r="E121" s="28"/>
      <c r="F121" s="28"/>
      <c r="G121" s="28"/>
      <c r="H121" s="28"/>
      <c r="I121" s="28"/>
      <c r="J121" s="28"/>
      <c r="K121" s="28"/>
      <c r="L121" s="28"/>
      <c r="M121" s="28"/>
      <c r="N121" s="28"/>
      <c r="O121" s="28"/>
      <c r="P121" s="28"/>
      <c r="Q121" s="28"/>
      <c r="R121" s="28"/>
      <c r="S121" s="28"/>
      <c r="T121" s="28"/>
      <c r="U121" s="28"/>
      <c r="AI121" s="28"/>
      <c r="AJ121" s="28"/>
      <c r="AK121" s="28"/>
      <c r="AL121" s="28"/>
      <c r="AM121" s="28"/>
      <c r="AN121" s="28"/>
      <c r="AO121" s="28"/>
      <c r="AP121" s="28"/>
      <c r="AQ121" s="28"/>
      <c r="AR121" s="28"/>
    </row>
    <row r="122" spans="2:44" x14ac:dyDescent="0.25">
      <c r="B122" s="28"/>
      <c r="C122" s="28"/>
      <c r="D122" s="28"/>
      <c r="E122" s="28"/>
      <c r="F122" s="28"/>
      <c r="G122" s="28"/>
      <c r="H122" s="28"/>
      <c r="I122" s="28"/>
      <c r="J122" s="28"/>
      <c r="K122" s="28"/>
      <c r="L122" s="28"/>
      <c r="M122" s="28"/>
      <c r="N122" s="28"/>
      <c r="O122" s="28"/>
      <c r="P122" s="28"/>
      <c r="Q122" s="28"/>
      <c r="R122" s="28"/>
      <c r="S122" s="28"/>
      <c r="T122" s="28"/>
      <c r="U122" s="28"/>
      <c r="AI122" s="28"/>
      <c r="AJ122" s="28"/>
      <c r="AK122" s="28"/>
      <c r="AL122" s="28"/>
      <c r="AM122" s="28"/>
      <c r="AN122" s="28"/>
      <c r="AO122" s="28"/>
      <c r="AP122" s="28"/>
      <c r="AQ122" s="28"/>
      <c r="AR122" s="28"/>
    </row>
    <row r="123" spans="2:44" x14ac:dyDescent="0.25">
      <c r="B123" s="28"/>
      <c r="C123" s="28"/>
      <c r="D123" s="28"/>
      <c r="E123" s="28"/>
      <c r="F123" s="28"/>
      <c r="G123" s="28"/>
      <c r="H123" s="28"/>
      <c r="I123" s="28"/>
      <c r="J123" s="28"/>
      <c r="K123" s="28"/>
      <c r="L123" s="28"/>
      <c r="M123" s="28"/>
      <c r="N123" s="28"/>
      <c r="O123" s="28"/>
      <c r="P123" s="28"/>
      <c r="Q123" s="28"/>
      <c r="R123" s="28"/>
      <c r="S123" s="28"/>
      <c r="T123" s="28"/>
      <c r="U123" s="28"/>
      <c r="AI123" s="28"/>
      <c r="AJ123" s="28"/>
      <c r="AK123" s="28"/>
      <c r="AL123" s="28"/>
      <c r="AM123" s="28"/>
      <c r="AN123" s="28"/>
      <c r="AO123" s="28"/>
      <c r="AP123" s="28"/>
      <c r="AQ123" s="28"/>
      <c r="AR123" s="28"/>
    </row>
    <row r="124" spans="2:44" x14ac:dyDescent="0.25">
      <c r="B124" s="28"/>
      <c r="C124" s="28"/>
      <c r="D124" s="28"/>
      <c r="E124" s="28"/>
      <c r="F124" s="28"/>
      <c r="G124" s="28"/>
      <c r="H124" s="28"/>
      <c r="I124" s="28"/>
      <c r="J124" s="28"/>
      <c r="K124" s="28"/>
      <c r="L124" s="28"/>
      <c r="M124" s="28"/>
      <c r="N124" s="28"/>
      <c r="O124" s="28"/>
      <c r="P124" s="28"/>
      <c r="Q124" s="28"/>
      <c r="R124" s="28"/>
      <c r="S124" s="28"/>
      <c r="T124" s="28"/>
      <c r="U124" s="28"/>
      <c r="AI124" s="28"/>
      <c r="AJ124" s="28"/>
      <c r="AK124" s="28"/>
      <c r="AL124" s="28"/>
      <c r="AM124" s="28"/>
      <c r="AN124" s="28"/>
      <c r="AO124" s="28"/>
      <c r="AP124" s="28"/>
      <c r="AQ124" s="28"/>
      <c r="AR124" s="28"/>
    </row>
    <row r="125" spans="2:44" s="28" customFormat="1" x14ac:dyDescent="0.25"/>
    <row r="126" spans="2:44" s="28" customFormat="1" x14ac:dyDescent="0.25"/>
    <row r="127" spans="2:44" s="28" customFormat="1" x14ac:dyDescent="0.25"/>
    <row r="128" spans="2:44" s="28" customFormat="1" x14ac:dyDescent="0.25"/>
    <row r="129" s="28" customFormat="1" x14ac:dyDescent="0.25"/>
    <row r="130" s="28" customFormat="1" x14ac:dyDescent="0.25"/>
    <row r="131" s="28" customFormat="1" x14ac:dyDescent="0.25"/>
    <row r="132" s="28" customFormat="1" x14ac:dyDescent="0.25"/>
    <row r="133" s="28" customFormat="1" x14ac:dyDescent="0.25"/>
    <row r="134" s="28" customFormat="1" x14ac:dyDescent="0.25"/>
    <row r="135" s="28" customFormat="1" x14ac:dyDescent="0.25"/>
    <row r="136" s="28" customFormat="1" x14ac:dyDescent="0.25"/>
    <row r="137" s="28" customFormat="1" x14ac:dyDescent="0.25"/>
    <row r="138" s="28" customFormat="1" x14ac:dyDescent="0.25"/>
    <row r="139" s="28" customFormat="1" x14ac:dyDescent="0.25"/>
    <row r="140" s="28" customFormat="1" x14ac:dyDescent="0.25"/>
    <row r="141" s="28" customFormat="1" x14ac:dyDescent="0.25"/>
    <row r="142" s="28" customFormat="1" x14ac:dyDescent="0.25"/>
    <row r="143" s="28" customFormat="1" x14ac:dyDescent="0.25"/>
    <row r="144" s="28" customFormat="1" x14ac:dyDescent="0.25"/>
    <row r="145" s="28" customFormat="1" x14ac:dyDescent="0.25"/>
    <row r="146" s="28" customFormat="1" x14ac:dyDescent="0.25"/>
    <row r="147" s="28" customFormat="1" x14ac:dyDescent="0.25"/>
    <row r="148" s="28" customFormat="1" x14ac:dyDescent="0.25"/>
    <row r="149" s="28" customFormat="1" x14ac:dyDescent="0.25"/>
    <row r="150" s="28" customFormat="1" x14ac:dyDescent="0.25"/>
    <row r="151" s="28" customFormat="1" x14ac:dyDescent="0.25"/>
    <row r="152" s="28" customFormat="1" x14ac:dyDescent="0.25"/>
    <row r="153" s="28" customFormat="1" x14ac:dyDescent="0.25"/>
    <row r="154" s="28" customFormat="1" x14ac:dyDescent="0.25"/>
    <row r="155" s="28" customFormat="1" x14ac:dyDescent="0.25"/>
    <row r="156" s="28" customFormat="1" x14ac:dyDescent="0.25"/>
    <row r="157" s="28" customFormat="1" x14ac:dyDescent="0.25"/>
    <row r="158" s="28" customFormat="1" x14ac:dyDescent="0.25"/>
    <row r="159" s="28" customFormat="1" x14ac:dyDescent="0.25"/>
    <row r="160" s="28" customFormat="1" x14ac:dyDescent="0.25"/>
    <row r="161" s="28" customFormat="1" x14ac:dyDescent="0.25"/>
    <row r="162" s="28" customFormat="1" x14ac:dyDescent="0.25"/>
    <row r="163" s="28" customFormat="1" x14ac:dyDescent="0.25"/>
    <row r="164" s="28" customFormat="1" x14ac:dyDescent="0.25"/>
    <row r="165" s="28" customFormat="1" x14ac:dyDescent="0.25"/>
    <row r="166" s="28" customFormat="1" x14ac:dyDescent="0.25"/>
    <row r="167" s="28" customFormat="1" x14ac:dyDescent="0.25"/>
    <row r="168" s="28" customFormat="1" x14ac:dyDescent="0.25"/>
    <row r="169" s="28" customFormat="1" x14ac:dyDescent="0.25"/>
    <row r="170" s="28" customFormat="1" x14ac:dyDescent="0.25"/>
    <row r="171" s="28" customFormat="1" x14ac:dyDescent="0.25"/>
    <row r="172" s="28" customFormat="1" x14ac:dyDescent="0.25"/>
    <row r="173" s="28" customFormat="1" x14ac:dyDescent="0.25"/>
    <row r="174" s="28" customFormat="1" x14ac:dyDescent="0.25"/>
    <row r="175" s="28" customFormat="1" x14ac:dyDescent="0.25"/>
    <row r="176" s="28" customFormat="1" x14ac:dyDescent="0.25"/>
    <row r="177" s="28" customFormat="1" x14ac:dyDescent="0.25"/>
    <row r="178" s="28" customFormat="1" x14ac:dyDescent="0.25"/>
    <row r="179" s="28" customFormat="1" x14ac:dyDescent="0.25"/>
    <row r="180" s="28" customFormat="1" x14ac:dyDescent="0.25"/>
    <row r="181" s="28" customFormat="1" x14ac:dyDescent="0.25"/>
    <row r="182" s="28" customFormat="1" x14ac:dyDescent="0.25"/>
    <row r="183" s="28" customFormat="1" x14ac:dyDescent="0.25"/>
    <row r="184" s="28" customFormat="1" x14ac:dyDescent="0.25"/>
    <row r="185" s="28" customFormat="1" x14ac:dyDescent="0.25"/>
    <row r="186" s="28" customFormat="1" x14ac:dyDescent="0.25"/>
    <row r="187" s="28" customFormat="1" x14ac:dyDescent="0.25"/>
    <row r="188" s="28" customFormat="1" x14ac:dyDescent="0.25"/>
    <row r="189" s="28" customFormat="1" x14ac:dyDescent="0.25"/>
    <row r="190" s="28" customFormat="1" x14ac:dyDescent="0.25"/>
    <row r="191" s="28" customFormat="1" x14ac:dyDescent="0.25"/>
    <row r="192" s="28" customFormat="1" x14ac:dyDescent="0.25"/>
    <row r="193" s="28" customFormat="1" x14ac:dyDescent="0.25"/>
    <row r="194" s="28" customFormat="1" x14ac:dyDescent="0.25"/>
    <row r="195" s="28" customFormat="1" x14ac:dyDescent="0.25"/>
    <row r="196" s="28" customFormat="1" x14ac:dyDescent="0.25"/>
    <row r="197" s="28" customFormat="1" x14ac:dyDescent="0.25"/>
    <row r="198" s="28" customFormat="1" x14ac:dyDescent="0.25"/>
    <row r="199" s="28" customFormat="1" x14ac:dyDescent="0.25"/>
    <row r="200" s="28" customFormat="1" x14ac:dyDescent="0.25"/>
    <row r="201" s="28" customFormat="1" x14ac:dyDescent="0.25"/>
    <row r="202" s="28" customFormat="1" x14ac:dyDescent="0.25"/>
    <row r="203" s="28" customFormat="1" x14ac:dyDescent="0.25"/>
    <row r="204" s="28" customFormat="1" x14ac:dyDescent="0.25"/>
    <row r="205" s="28" customFormat="1" x14ac:dyDescent="0.25"/>
    <row r="206" s="28" customFormat="1" x14ac:dyDescent="0.25"/>
    <row r="207" s="28" customFormat="1" x14ac:dyDescent="0.25"/>
    <row r="208" s="28" customFormat="1" x14ac:dyDescent="0.25"/>
    <row r="209" s="28" customFormat="1" x14ac:dyDescent="0.25"/>
    <row r="210" s="28" customFormat="1" x14ac:dyDescent="0.25"/>
    <row r="211" s="28" customFormat="1" x14ac:dyDescent="0.25"/>
    <row r="212" s="28" customFormat="1" x14ac:dyDescent="0.25"/>
    <row r="213" s="28" customFormat="1" x14ac:dyDescent="0.25"/>
    <row r="214" s="28" customFormat="1" x14ac:dyDescent="0.25"/>
    <row r="215" s="28" customFormat="1" x14ac:dyDescent="0.25"/>
    <row r="216" s="28" customFormat="1" x14ac:dyDescent="0.25"/>
    <row r="217" s="28" customFormat="1" x14ac:dyDescent="0.25"/>
    <row r="218" s="28" customFormat="1" x14ac:dyDescent="0.25"/>
    <row r="219" s="28" customFormat="1" x14ac:dyDescent="0.25"/>
    <row r="220" s="28" customFormat="1" x14ac:dyDescent="0.25"/>
    <row r="221" s="28" customFormat="1" x14ac:dyDescent="0.25"/>
    <row r="222" s="28" customFormat="1" x14ac:dyDescent="0.25"/>
    <row r="223" s="28" customFormat="1" x14ac:dyDescent="0.25"/>
    <row r="224" s="28" customFormat="1" x14ac:dyDescent="0.25"/>
    <row r="225" s="28" customFormat="1" x14ac:dyDescent="0.25"/>
    <row r="226" s="28" customFormat="1" x14ac:dyDescent="0.25"/>
    <row r="227" s="28" customFormat="1" x14ac:dyDescent="0.25"/>
    <row r="228" s="28" customFormat="1" x14ac:dyDescent="0.25"/>
    <row r="229" s="28" customFormat="1" x14ac:dyDescent="0.25"/>
    <row r="230" s="28" customFormat="1" x14ac:dyDescent="0.25"/>
    <row r="231" s="28" customFormat="1" x14ac:dyDescent="0.25"/>
    <row r="232" s="28" customFormat="1" x14ac:dyDescent="0.25"/>
    <row r="233" s="28" customFormat="1" x14ac:dyDescent="0.25"/>
    <row r="234" s="28" customFormat="1" x14ac:dyDescent="0.25"/>
    <row r="235" s="28" customFormat="1" x14ac:dyDescent="0.25"/>
    <row r="236" s="28" customFormat="1" x14ac:dyDescent="0.25"/>
    <row r="237" s="28" customFormat="1" x14ac:dyDescent="0.25"/>
    <row r="238" s="28" customFormat="1" x14ac:dyDescent="0.25"/>
    <row r="239" s="28" customFormat="1" x14ac:dyDescent="0.25"/>
    <row r="240" s="28" customFormat="1" x14ac:dyDescent="0.25"/>
    <row r="241" s="28" customFormat="1" x14ac:dyDescent="0.25"/>
    <row r="242" s="28" customFormat="1" x14ac:dyDescent="0.25"/>
    <row r="243" s="28" customFormat="1" x14ac:dyDescent="0.25"/>
    <row r="244" s="28" customFormat="1" x14ac:dyDescent="0.25"/>
    <row r="245" s="28" customFormat="1" x14ac:dyDescent="0.25"/>
    <row r="246" s="28" customFormat="1" x14ac:dyDescent="0.25"/>
    <row r="247" s="28" customFormat="1" x14ac:dyDescent="0.25"/>
    <row r="248" s="28" customFormat="1" x14ac:dyDescent="0.25"/>
    <row r="249" s="28" customFormat="1" x14ac:dyDescent="0.25"/>
    <row r="250" s="28" customFormat="1" x14ac:dyDescent="0.25"/>
    <row r="251" s="28" customFormat="1" x14ac:dyDescent="0.25"/>
    <row r="252" s="28" customFormat="1" x14ac:dyDescent="0.25"/>
    <row r="253" s="28" customFormat="1" x14ac:dyDescent="0.25"/>
    <row r="254" s="28" customFormat="1" x14ac:dyDescent="0.25"/>
    <row r="255" s="28" customFormat="1" x14ac:dyDescent="0.25"/>
    <row r="256" s="28" customFormat="1" x14ac:dyDescent="0.25"/>
    <row r="257" s="28" customFormat="1" x14ac:dyDescent="0.25"/>
    <row r="258" s="28" customFormat="1" x14ac:dyDescent="0.25"/>
    <row r="259" s="28" customFormat="1" x14ac:dyDescent="0.25"/>
    <row r="260" s="28" customFormat="1" x14ac:dyDescent="0.25"/>
    <row r="261" s="28" customFormat="1" x14ac:dyDescent="0.25"/>
    <row r="262" s="28" customFormat="1" x14ac:dyDescent="0.25"/>
    <row r="263" s="28" customFormat="1" x14ac:dyDescent="0.25"/>
    <row r="264" s="28" customFormat="1" x14ac:dyDescent="0.25"/>
    <row r="265" s="28" customFormat="1" x14ac:dyDescent="0.25"/>
    <row r="266" s="28" customFormat="1" x14ac:dyDescent="0.25"/>
    <row r="267" s="28" customFormat="1" x14ac:dyDescent="0.25"/>
    <row r="268" s="28" customFormat="1" x14ac:dyDescent="0.25"/>
    <row r="269" s="28" customFormat="1" x14ac:dyDescent="0.25"/>
    <row r="270" s="28" customFormat="1" x14ac:dyDescent="0.25"/>
    <row r="271" s="28" customFormat="1" x14ac:dyDescent="0.25"/>
    <row r="272" s="28" customFormat="1" x14ac:dyDescent="0.25"/>
    <row r="273" s="28" customFormat="1" x14ac:dyDescent="0.25"/>
    <row r="274" s="28" customFormat="1" x14ac:dyDescent="0.25"/>
    <row r="275" s="28" customFormat="1" x14ac:dyDescent="0.25"/>
    <row r="276" s="28" customFormat="1" x14ac:dyDescent="0.25"/>
    <row r="277" s="28" customFormat="1" x14ac:dyDescent="0.25"/>
    <row r="278" s="28" customFormat="1" x14ac:dyDescent="0.25"/>
    <row r="279" s="28" customFormat="1" x14ac:dyDescent="0.25"/>
    <row r="280" s="28" customFormat="1" x14ac:dyDescent="0.25"/>
    <row r="281" s="28" customFormat="1" x14ac:dyDescent="0.25"/>
    <row r="282" s="28" customFormat="1" x14ac:dyDescent="0.25"/>
    <row r="283" s="28" customFormat="1" x14ac:dyDescent="0.25"/>
    <row r="284" s="28" customFormat="1" x14ac:dyDescent="0.25"/>
    <row r="285" s="28" customFormat="1" x14ac:dyDescent="0.25"/>
    <row r="286" s="28" customFormat="1" x14ac:dyDescent="0.25"/>
    <row r="287" s="28" customFormat="1" x14ac:dyDescent="0.25"/>
    <row r="288" s="28" customFormat="1" x14ac:dyDescent="0.25"/>
    <row r="289" s="28" customFormat="1" x14ac:dyDescent="0.25"/>
    <row r="290" s="28" customFormat="1" x14ac:dyDescent="0.25"/>
    <row r="291" s="28" customFormat="1" x14ac:dyDescent="0.25"/>
    <row r="292" s="28" customFormat="1" x14ac:dyDescent="0.25"/>
    <row r="293" s="28" customFormat="1" x14ac:dyDescent="0.25"/>
    <row r="294" s="28" customFormat="1" x14ac:dyDescent="0.25"/>
    <row r="295" s="28" customFormat="1" x14ac:dyDescent="0.25"/>
    <row r="296" s="28" customFormat="1" x14ac:dyDescent="0.25"/>
    <row r="297" s="28" customFormat="1" x14ac:dyDescent="0.25"/>
    <row r="298" s="28" customFormat="1" x14ac:dyDescent="0.25"/>
    <row r="299" s="28" customFormat="1" x14ac:dyDescent="0.25"/>
    <row r="300" s="28" customFormat="1" x14ac:dyDescent="0.25"/>
    <row r="301" s="28" customFormat="1" x14ac:dyDescent="0.25"/>
    <row r="302" s="28" customFormat="1" x14ac:dyDescent="0.25"/>
    <row r="303" s="28" customFormat="1" x14ac:dyDescent="0.25"/>
    <row r="304" s="28" customFormat="1" x14ac:dyDescent="0.25"/>
    <row r="305" s="28" customFormat="1" x14ac:dyDescent="0.25"/>
    <row r="306" s="28" customFormat="1" x14ac:dyDescent="0.25"/>
    <row r="307" s="28" customFormat="1" x14ac:dyDescent="0.25"/>
    <row r="308" s="28" customFormat="1" x14ac:dyDescent="0.25"/>
    <row r="309" s="28" customFormat="1" x14ac:dyDescent="0.25"/>
    <row r="310" s="28" customFormat="1" x14ac:dyDescent="0.25"/>
    <row r="311" s="28" customFormat="1" x14ac:dyDescent="0.25"/>
    <row r="312" s="28" customFormat="1" x14ac:dyDescent="0.25"/>
    <row r="313" s="28" customFormat="1" x14ac:dyDescent="0.25"/>
    <row r="314" s="28" customFormat="1" x14ac:dyDescent="0.25"/>
    <row r="315" s="28" customFormat="1" x14ac:dyDescent="0.25"/>
    <row r="316" s="28" customFormat="1" x14ac:dyDescent="0.25"/>
    <row r="317" s="28" customFormat="1" x14ac:dyDescent="0.25"/>
    <row r="318" s="28" customFormat="1" x14ac:dyDescent="0.25"/>
    <row r="319" s="28" customFormat="1" x14ac:dyDescent="0.25"/>
    <row r="320" s="28" customFormat="1" x14ac:dyDescent="0.25"/>
    <row r="321" s="28" customFormat="1" x14ac:dyDescent="0.25"/>
    <row r="322" s="28" customFormat="1" x14ac:dyDescent="0.25"/>
    <row r="323" s="28" customFormat="1" x14ac:dyDescent="0.25"/>
    <row r="324" s="28" customFormat="1" x14ac:dyDescent="0.25"/>
    <row r="325" s="28" customFormat="1" x14ac:dyDescent="0.25"/>
    <row r="326" s="28" customFormat="1" x14ac:dyDescent="0.25"/>
    <row r="327" s="28" customFormat="1" x14ac:dyDescent="0.25"/>
    <row r="328" s="28" customFormat="1" x14ac:dyDescent="0.25"/>
    <row r="329" s="28" customFormat="1" x14ac:dyDescent="0.25"/>
    <row r="330" s="28" customFormat="1" x14ac:dyDescent="0.25"/>
    <row r="331" s="28" customFormat="1" x14ac:dyDescent="0.25"/>
    <row r="332" s="28" customFormat="1" x14ac:dyDescent="0.25"/>
    <row r="333" s="28" customFormat="1" x14ac:dyDescent="0.25"/>
    <row r="334" s="28" customFormat="1" x14ac:dyDescent="0.25"/>
    <row r="335" s="28" customFormat="1" x14ac:dyDescent="0.25"/>
    <row r="336" s="28" customFormat="1" x14ac:dyDescent="0.25"/>
    <row r="337" s="28" customFormat="1" x14ac:dyDescent="0.25"/>
    <row r="338" s="28" customFormat="1" x14ac:dyDescent="0.25"/>
    <row r="339" s="28" customFormat="1" x14ac:dyDescent="0.25"/>
    <row r="340" s="28" customFormat="1" x14ac:dyDescent="0.25"/>
    <row r="341" s="28" customFormat="1" x14ac:dyDescent="0.25"/>
    <row r="342" s="28" customFormat="1" x14ac:dyDescent="0.25"/>
    <row r="343" s="28" customFormat="1" x14ac:dyDescent="0.25"/>
    <row r="344" s="28" customFormat="1" x14ac:dyDescent="0.25"/>
    <row r="345" s="28" customFormat="1" x14ac:dyDescent="0.25"/>
    <row r="346" s="28" customFormat="1" x14ac:dyDescent="0.25"/>
    <row r="347" s="28" customFormat="1" x14ac:dyDescent="0.25"/>
    <row r="348" s="28" customFormat="1" x14ac:dyDescent="0.25"/>
    <row r="349" s="28" customFormat="1" x14ac:dyDescent="0.25"/>
    <row r="350" s="28" customFormat="1" x14ac:dyDescent="0.25"/>
    <row r="351" s="28" customFormat="1" x14ac:dyDescent="0.25"/>
    <row r="352" s="28" customFormat="1" x14ac:dyDescent="0.25"/>
    <row r="353" s="28" customFormat="1" x14ac:dyDescent="0.25"/>
    <row r="354" s="28" customFormat="1" x14ac:dyDescent="0.25"/>
    <row r="355" s="28" customFormat="1" x14ac:dyDescent="0.25"/>
    <row r="356" s="28" customFormat="1" x14ac:dyDescent="0.25"/>
    <row r="357" s="28" customFormat="1" x14ac:dyDescent="0.25"/>
    <row r="358" s="28" customFormat="1" x14ac:dyDescent="0.25"/>
    <row r="359" s="28" customFormat="1" x14ac:dyDescent="0.25"/>
    <row r="360" s="28" customFormat="1" x14ac:dyDescent="0.25"/>
    <row r="361" s="28" customFormat="1" x14ac:dyDescent="0.25"/>
    <row r="362" s="28" customFormat="1" x14ac:dyDescent="0.25"/>
    <row r="363" s="28" customFormat="1" x14ac:dyDescent="0.25"/>
    <row r="364" s="28" customFormat="1" x14ac:dyDescent="0.25"/>
    <row r="365" s="28" customFormat="1" x14ac:dyDescent="0.25"/>
    <row r="366" s="28" customFormat="1" x14ac:dyDescent="0.25"/>
    <row r="367" s="28" customFormat="1" x14ac:dyDescent="0.25"/>
    <row r="368" s="28" customFormat="1" x14ac:dyDescent="0.25"/>
    <row r="369" s="28" customFormat="1" x14ac:dyDescent="0.25"/>
    <row r="370" s="28" customFormat="1" x14ac:dyDescent="0.25"/>
    <row r="371" s="28" customFormat="1" x14ac:dyDescent="0.25"/>
    <row r="372" s="28" customFormat="1" x14ac:dyDescent="0.25"/>
    <row r="373" s="28" customFormat="1" x14ac:dyDescent="0.25"/>
    <row r="374" s="28" customFormat="1" x14ac:dyDescent="0.25"/>
    <row r="375" s="28" customFormat="1" x14ac:dyDescent="0.25"/>
    <row r="376" s="28" customFormat="1" x14ac:dyDescent="0.25"/>
    <row r="377" s="28" customFormat="1" x14ac:dyDescent="0.25"/>
    <row r="378" s="28" customFormat="1" x14ac:dyDescent="0.25"/>
    <row r="379" s="28" customFormat="1" x14ac:dyDescent="0.25"/>
    <row r="380" s="28" customFormat="1" x14ac:dyDescent="0.25"/>
    <row r="381" s="28" customFormat="1" x14ac:dyDescent="0.25"/>
    <row r="382" s="28" customFormat="1" x14ac:dyDescent="0.25"/>
    <row r="383" s="28" customFormat="1" x14ac:dyDescent="0.25"/>
    <row r="384" s="28" customFormat="1" x14ac:dyDescent="0.25"/>
    <row r="385" s="28" customFormat="1" x14ac:dyDescent="0.25"/>
    <row r="386" s="28" customFormat="1" x14ac:dyDescent="0.25"/>
    <row r="387" s="28" customFormat="1" x14ac:dyDescent="0.25"/>
    <row r="388" s="28" customFormat="1" x14ac:dyDescent="0.25"/>
    <row r="389" s="28" customFormat="1" x14ac:dyDescent="0.25"/>
    <row r="390" s="28" customFormat="1" x14ac:dyDescent="0.25"/>
    <row r="391" s="28" customFormat="1" x14ac:dyDescent="0.25"/>
    <row r="392" s="28" customFormat="1" x14ac:dyDescent="0.25"/>
    <row r="393" s="28" customFormat="1" x14ac:dyDescent="0.25"/>
    <row r="394" s="28" customFormat="1" x14ac:dyDescent="0.25"/>
    <row r="395" s="28" customFormat="1" x14ac:dyDescent="0.25"/>
    <row r="396" s="28" customFormat="1" x14ac:dyDescent="0.25"/>
    <row r="397" s="28" customFormat="1" x14ac:dyDescent="0.25"/>
    <row r="398" s="28" customFormat="1" x14ac:dyDescent="0.25"/>
    <row r="399" s="28" customFormat="1" x14ac:dyDescent="0.25"/>
    <row r="400" s="28" customFormat="1" x14ac:dyDescent="0.25"/>
    <row r="401" s="28" customFormat="1" x14ac:dyDescent="0.25"/>
    <row r="402" s="28" customFormat="1" x14ac:dyDescent="0.25"/>
    <row r="403" s="28" customFormat="1" x14ac:dyDescent="0.25"/>
    <row r="404" s="28" customFormat="1" x14ac:dyDescent="0.25"/>
    <row r="405" s="28" customFormat="1" x14ac:dyDescent="0.25"/>
    <row r="406" s="28" customFormat="1" x14ac:dyDescent="0.25"/>
    <row r="407" s="28" customFormat="1" x14ac:dyDescent="0.25"/>
    <row r="408" s="28" customFormat="1" x14ac:dyDescent="0.25"/>
    <row r="409" s="28" customFormat="1" x14ac:dyDescent="0.25"/>
    <row r="410" s="28" customFormat="1" x14ac:dyDescent="0.25"/>
    <row r="411" s="28" customFormat="1" x14ac:dyDescent="0.25"/>
    <row r="412" s="28" customFormat="1" x14ac:dyDescent="0.25"/>
    <row r="413" s="28" customFormat="1" x14ac:dyDescent="0.25"/>
    <row r="414" s="28" customFormat="1" x14ac:dyDescent="0.25"/>
    <row r="415" s="28" customFormat="1" x14ac:dyDescent="0.25"/>
    <row r="416" s="28" customFormat="1" x14ac:dyDescent="0.25"/>
    <row r="417" s="28" customFormat="1" x14ac:dyDescent="0.25"/>
    <row r="418" s="28" customFormat="1" x14ac:dyDescent="0.25"/>
    <row r="419" s="28" customFormat="1" x14ac:dyDescent="0.25"/>
    <row r="420" s="28" customFormat="1" x14ac:dyDescent="0.25"/>
    <row r="421" s="28" customFormat="1" x14ac:dyDescent="0.25"/>
    <row r="422" s="28" customFormat="1" x14ac:dyDescent="0.25"/>
    <row r="423" s="28" customFormat="1" x14ac:dyDescent="0.25"/>
    <row r="424" s="28" customFormat="1" x14ac:dyDescent="0.25"/>
    <row r="425" s="28" customFormat="1" x14ac:dyDescent="0.25"/>
    <row r="426" s="28" customFormat="1" x14ac:dyDescent="0.25"/>
    <row r="427" s="28" customFormat="1" x14ac:dyDescent="0.25"/>
    <row r="428" s="28" customFormat="1" x14ac:dyDescent="0.25"/>
    <row r="429" s="28" customFormat="1" x14ac:dyDescent="0.25"/>
    <row r="430" s="28" customFormat="1" x14ac:dyDescent="0.25"/>
    <row r="431" s="28" customFormat="1" x14ac:dyDescent="0.25"/>
    <row r="432" s="28" customFormat="1" x14ac:dyDescent="0.25"/>
    <row r="433" s="28" customFormat="1" x14ac:dyDescent="0.25"/>
    <row r="434" s="28" customFormat="1" x14ac:dyDescent="0.25"/>
    <row r="435" s="28" customFormat="1" x14ac:dyDescent="0.25"/>
    <row r="436" s="28" customFormat="1" x14ac:dyDescent="0.25"/>
    <row r="437" s="28" customFormat="1" x14ac:dyDescent="0.25"/>
    <row r="438" s="28" customFormat="1" x14ac:dyDescent="0.25"/>
    <row r="439" s="28" customFormat="1" x14ac:dyDescent="0.25"/>
    <row r="440" s="28" customFormat="1" x14ac:dyDescent="0.25"/>
    <row r="441" s="28" customFormat="1" x14ac:dyDescent="0.25"/>
    <row r="442" s="28" customFormat="1" x14ac:dyDescent="0.25"/>
    <row r="443" s="28" customFormat="1" x14ac:dyDescent="0.25"/>
    <row r="444" s="28" customFormat="1" x14ac:dyDescent="0.25"/>
    <row r="445" s="28" customFormat="1" x14ac:dyDescent="0.25"/>
    <row r="446" s="28" customFormat="1" x14ac:dyDescent="0.25"/>
    <row r="447" s="28" customFormat="1" x14ac:dyDescent="0.25"/>
    <row r="448" s="28" customFormat="1" x14ac:dyDescent="0.25"/>
    <row r="449" s="28" customFormat="1" x14ac:dyDescent="0.25"/>
    <row r="450" s="28" customFormat="1" x14ac:dyDescent="0.25"/>
    <row r="451" s="28" customFormat="1" x14ac:dyDescent="0.25"/>
  </sheetData>
  <mergeCells count="27">
    <mergeCell ref="D29:F29"/>
    <mergeCell ref="C30:G31"/>
    <mergeCell ref="C34:G35"/>
    <mergeCell ref="C23:G24"/>
    <mergeCell ref="C36:G37"/>
    <mergeCell ref="B4:F8"/>
    <mergeCell ref="G4:U8"/>
    <mergeCell ref="C11:F11"/>
    <mergeCell ref="F60:F61"/>
    <mergeCell ref="F63:F64"/>
    <mergeCell ref="N26:Q30"/>
    <mergeCell ref="F47:G47"/>
    <mergeCell ref="O31:O32"/>
    <mergeCell ref="P31:P32"/>
    <mergeCell ref="M20:M43"/>
    <mergeCell ref="L20:L43"/>
    <mergeCell ref="C25:G27"/>
    <mergeCell ref="H20:H43"/>
    <mergeCell ref="I20:I43"/>
    <mergeCell ref="J20:J43"/>
    <mergeCell ref="K20:K43"/>
    <mergeCell ref="M17:M19"/>
    <mergeCell ref="K17:K19"/>
    <mergeCell ref="J17:J19"/>
    <mergeCell ref="I17:I19"/>
    <mergeCell ref="H17:H19"/>
    <mergeCell ref="L17:L19"/>
  </mergeCells>
  <hyperlinks>
    <hyperlink ref="C11" r:id="rId1" display="https://supercykelstier.dk/koncept/" xr:uid="{741717BC-2EB1-44C2-9459-3FA45F465E18}"/>
    <hyperlink ref="C11:F11" r:id="rId2" display="Link: The Concept for Cycle Superhighways" xr:uid="{F664F662-62A3-4B8F-934A-AE85F32E5985}"/>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BCA8-CC09-46FA-AB40-EC506864C026}">
  <dimension ref="A1:PO738"/>
  <sheetViews>
    <sheetView topLeftCell="A22" zoomScale="70" zoomScaleNormal="70" workbookViewId="0">
      <selection activeCell="I46" sqref="I46:I47"/>
    </sheetView>
  </sheetViews>
  <sheetFormatPr defaultRowHeight="15" x14ac:dyDescent="0.25"/>
  <cols>
    <col min="1" max="2" width="8.7109375" style="5"/>
    <col min="3" max="3" width="8.7109375" style="5" customWidth="1"/>
    <col min="4" max="6" width="8.7109375" style="5"/>
    <col min="7" max="7" width="12" style="5" customWidth="1"/>
    <col min="9" max="9" width="48.42578125" customWidth="1"/>
    <col min="10" max="10" width="6.7109375" customWidth="1"/>
    <col min="11" max="11" width="6" customWidth="1"/>
    <col min="12" max="12" width="12.28515625" customWidth="1"/>
    <col min="13" max="13" width="12.42578125" customWidth="1"/>
    <col min="14" max="14" width="12" customWidth="1"/>
    <col min="16" max="16" width="48.42578125" customWidth="1"/>
    <col min="17" max="17" width="6.7109375" customWidth="1"/>
    <col min="18" max="18" width="6" customWidth="1"/>
    <col min="19" max="19" width="12.42578125" customWidth="1"/>
    <col min="20" max="20" width="12" customWidth="1"/>
    <col min="21" max="21" width="12.42578125" customWidth="1"/>
    <col min="23" max="23" width="48.42578125" customWidth="1"/>
    <col min="24" max="24" width="6.7109375" customWidth="1"/>
    <col min="25" max="25" width="6" customWidth="1"/>
    <col min="26" max="26" width="12.42578125" customWidth="1"/>
    <col min="27" max="27" width="12" customWidth="1"/>
    <col min="28" max="28" width="12.42578125" customWidth="1"/>
    <col min="30" max="33" width="8.7109375" customWidth="1"/>
    <col min="34" max="35" width="8.7109375" hidden="1" customWidth="1"/>
    <col min="36" max="36" width="6.42578125" style="28" hidden="1" customWidth="1"/>
    <col min="37" max="37" width="8.7109375" hidden="1" customWidth="1"/>
    <col min="38" max="38" width="11" hidden="1" customWidth="1"/>
    <col min="39" max="39" width="9.28515625" hidden="1" customWidth="1"/>
    <col min="40" max="40" width="14.28515625" hidden="1" customWidth="1"/>
    <col min="41" max="41" width="7.7109375" hidden="1" customWidth="1"/>
    <col min="42" max="42" width="10.7109375" hidden="1" customWidth="1"/>
    <col min="43" max="43" width="12.28515625" hidden="1" customWidth="1"/>
    <col min="44" max="44" width="8.5703125" hidden="1" customWidth="1"/>
    <col min="45" max="45" width="10" hidden="1" customWidth="1"/>
    <col min="46" max="46" width="8.7109375" hidden="1" customWidth="1"/>
    <col min="47" max="47" width="8.42578125" hidden="1" customWidth="1"/>
    <col min="48" max="48" width="9.28515625" hidden="1" customWidth="1"/>
    <col min="49" max="49" width="7.7109375" hidden="1" customWidth="1"/>
    <col min="50" max="50" width="6.28515625" hidden="1" customWidth="1"/>
    <col min="51" max="51" width="5.28515625" hidden="1" customWidth="1"/>
    <col min="52" max="52" width="25.42578125" hidden="1" customWidth="1"/>
    <col min="53" max="53" width="15.7109375" hidden="1" customWidth="1"/>
    <col min="54" max="54" width="9.7109375" hidden="1" customWidth="1"/>
    <col min="55" max="56" width="9.42578125" hidden="1" customWidth="1"/>
    <col min="57" max="57" width="13.7109375" hidden="1" customWidth="1"/>
    <col min="58" max="59" width="8.7109375" style="28" hidden="1" customWidth="1"/>
    <col min="60" max="61" width="0" style="28" hidden="1" customWidth="1"/>
    <col min="62" max="97" width="8.7109375" style="28"/>
    <col min="98" max="98" width="8.7109375" style="28" customWidth="1"/>
    <col min="99" max="431" width="8.7109375" style="28"/>
  </cols>
  <sheetData>
    <row r="1" spans="1:58" x14ac:dyDescent="0.25">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row>
    <row r="2" spans="1:58" ht="21" customHeight="1" x14ac:dyDescent="0.25">
      <c r="H2" s="28"/>
      <c r="I2" s="416"/>
      <c r="J2" s="416"/>
      <c r="K2" s="28"/>
      <c r="L2" s="28"/>
      <c r="M2" s="28"/>
      <c r="N2" s="84"/>
      <c r="O2" s="28"/>
      <c r="P2" s="28"/>
      <c r="Q2" s="28"/>
      <c r="R2" s="28"/>
      <c r="S2" s="28"/>
      <c r="T2" s="28"/>
      <c r="U2" s="28"/>
      <c r="V2" s="28"/>
      <c r="W2" s="28"/>
      <c r="X2" s="28"/>
      <c r="Y2" s="28"/>
      <c r="Z2" s="28"/>
      <c r="AA2" s="28"/>
      <c r="AB2" s="28"/>
      <c r="AC2" s="28"/>
      <c r="AD2" s="28"/>
      <c r="AE2" s="28"/>
      <c r="AF2" s="28"/>
      <c r="AG2" s="28"/>
      <c r="AH2" s="28"/>
      <c r="AI2" s="28"/>
      <c r="AK2" s="28"/>
      <c r="AL2" s="28"/>
      <c r="AM2" s="28"/>
      <c r="AN2" s="28"/>
      <c r="AO2" s="28"/>
      <c r="AP2" s="28"/>
      <c r="AQ2" s="28"/>
      <c r="AR2" s="28"/>
      <c r="AS2" s="28"/>
      <c r="AT2" s="28"/>
      <c r="AU2" s="28"/>
      <c r="AV2" s="28"/>
      <c r="AW2" s="28"/>
      <c r="AX2" s="28"/>
      <c r="AY2" s="28"/>
      <c r="AZ2" s="28"/>
      <c r="BA2" s="28"/>
      <c r="BB2" s="28"/>
      <c r="BC2" s="28"/>
      <c r="BD2" s="28"/>
      <c r="BE2" s="28"/>
    </row>
    <row r="3" spans="1:58" ht="5.25" customHeight="1" x14ac:dyDescent="0.25">
      <c r="H3" s="28"/>
      <c r="I3" s="416"/>
      <c r="J3" s="416"/>
      <c r="K3" s="28"/>
      <c r="L3" s="28"/>
      <c r="M3" s="28"/>
      <c r="N3" s="213"/>
      <c r="O3" s="213"/>
      <c r="P3" s="213"/>
      <c r="Q3" s="213"/>
      <c r="R3" s="213"/>
      <c r="S3" s="213"/>
      <c r="T3" s="213"/>
      <c r="U3" s="213"/>
      <c r="V3" s="213"/>
      <c r="W3" s="213"/>
      <c r="X3" s="213"/>
      <c r="Y3" s="213"/>
      <c r="Z3" s="213"/>
      <c r="AA3" s="213"/>
      <c r="AB3" s="213"/>
      <c r="AC3" s="44"/>
      <c r="AD3" s="28"/>
      <c r="AE3" s="28"/>
      <c r="AF3" s="28"/>
      <c r="AG3" s="28"/>
      <c r="AH3" s="28"/>
      <c r="AI3" s="28"/>
      <c r="AK3" s="28"/>
      <c r="AL3" s="28"/>
      <c r="AM3" s="28"/>
      <c r="AN3" s="28"/>
      <c r="AO3" s="28"/>
      <c r="AP3" s="28"/>
      <c r="AQ3" s="28"/>
      <c r="AR3" s="28"/>
      <c r="AS3" s="28"/>
      <c r="AT3" s="28"/>
      <c r="AU3" s="28"/>
      <c r="AV3" s="28"/>
      <c r="AW3" s="28"/>
      <c r="AX3" s="28"/>
      <c r="AY3" s="28"/>
      <c r="AZ3" s="28"/>
      <c r="BA3" s="28"/>
      <c r="BB3" s="28"/>
      <c r="BC3" s="28"/>
      <c r="BD3" s="28"/>
      <c r="BE3" s="28"/>
    </row>
    <row r="4" spans="1:58" ht="9" hidden="1" customHeight="1" x14ac:dyDescent="0.25">
      <c r="H4" s="28"/>
      <c r="I4" s="416"/>
      <c r="J4" s="416"/>
      <c r="K4" s="285"/>
      <c r="L4" s="285"/>
      <c r="M4" s="28"/>
      <c r="N4" s="213"/>
      <c r="O4" s="213"/>
      <c r="P4" s="213"/>
      <c r="Q4" s="213"/>
      <c r="R4" s="213"/>
      <c r="S4" s="213"/>
      <c r="T4" s="213"/>
      <c r="U4" s="213"/>
      <c r="V4" s="213"/>
      <c r="W4" s="213"/>
      <c r="X4" s="213"/>
      <c r="Y4" s="213"/>
      <c r="Z4" s="213"/>
      <c r="AA4" s="213"/>
      <c r="AB4" s="213"/>
      <c r="AC4" s="44"/>
      <c r="AD4" s="28"/>
      <c r="AE4" s="28"/>
      <c r="AF4" s="28"/>
      <c r="AG4" s="28"/>
      <c r="AH4" s="28"/>
      <c r="AI4" s="28"/>
      <c r="AK4" s="28"/>
      <c r="AL4" s="28"/>
      <c r="AM4" s="28"/>
      <c r="AN4" s="28"/>
      <c r="AO4" s="28"/>
      <c r="AP4" s="28"/>
      <c r="AQ4" s="28"/>
      <c r="AR4" s="28"/>
      <c r="AS4" s="28"/>
      <c r="AT4" s="28"/>
      <c r="AU4" s="28"/>
      <c r="AV4" s="28"/>
      <c r="AW4" s="28"/>
      <c r="AX4" s="28"/>
      <c r="AY4" s="28"/>
      <c r="AZ4" s="28"/>
      <c r="BA4" s="28"/>
      <c r="BB4" s="28"/>
      <c r="BC4" s="28"/>
      <c r="BD4" s="28"/>
      <c r="BE4" s="28"/>
    </row>
    <row r="5" spans="1:58" ht="22.5" customHeight="1" x14ac:dyDescent="0.25">
      <c r="H5" s="42"/>
      <c r="I5" s="286" t="s">
        <v>103</v>
      </c>
      <c r="J5" s="310"/>
      <c r="K5" s="310"/>
      <c r="L5" s="286"/>
      <c r="M5" s="28"/>
      <c r="N5" s="43"/>
      <c r="O5" s="43"/>
      <c r="P5" s="28"/>
      <c r="Q5" s="43"/>
      <c r="R5" s="43"/>
      <c r="S5" s="28"/>
      <c r="T5" s="43"/>
      <c r="U5" s="43"/>
      <c r="V5" s="43"/>
      <c r="W5" s="43"/>
      <c r="X5" s="43"/>
      <c r="Y5" s="43"/>
      <c r="Z5" s="43"/>
      <c r="AA5" s="43"/>
      <c r="AB5" s="43"/>
      <c r="AC5" s="44"/>
      <c r="AD5" s="28"/>
      <c r="AE5" s="28"/>
      <c r="AF5" s="28"/>
      <c r="AG5" s="28"/>
      <c r="AH5" s="28"/>
      <c r="AI5" s="28"/>
      <c r="AK5" s="28"/>
      <c r="AL5" s="28"/>
      <c r="AM5" s="28"/>
      <c r="AN5" s="28"/>
      <c r="AO5" s="28"/>
      <c r="AP5" s="28"/>
      <c r="AQ5" s="28"/>
      <c r="AR5" s="28"/>
      <c r="AS5" s="28"/>
      <c r="AT5" s="28"/>
      <c r="AU5" s="28"/>
      <c r="AV5" s="28"/>
      <c r="AW5" s="28"/>
      <c r="AX5" s="28"/>
      <c r="AY5" s="28"/>
      <c r="AZ5" s="28"/>
      <c r="BA5" s="28"/>
      <c r="BB5" s="28"/>
      <c r="BC5" s="28"/>
      <c r="BD5" s="28"/>
      <c r="BE5" s="28"/>
    </row>
    <row r="6" spans="1:58" ht="15.75" customHeight="1" x14ac:dyDescent="0.25">
      <c r="H6" s="42"/>
      <c r="I6" s="286"/>
      <c r="J6" s="103"/>
      <c r="K6" s="286"/>
      <c r="L6" s="286"/>
      <c r="M6" s="28"/>
      <c r="N6" s="43"/>
      <c r="O6" s="43"/>
      <c r="P6" s="28"/>
      <c r="Q6" s="43"/>
      <c r="R6" s="43"/>
      <c r="S6" s="28"/>
      <c r="T6" s="43"/>
      <c r="U6" s="43"/>
      <c r="V6" s="43"/>
      <c r="W6" s="43"/>
      <c r="X6" s="43"/>
      <c r="Y6" s="43"/>
      <c r="Z6" s="43"/>
      <c r="AA6" s="43"/>
      <c r="AB6" s="43"/>
      <c r="AC6" s="44"/>
      <c r="AD6" s="28"/>
      <c r="AE6" s="28"/>
      <c r="AF6" s="28"/>
      <c r="AG6" s="28"/>
      <c r="AH6" s="28"/>
      <c r="AI6" s="28"/>
      <c r="AK6" s="28"/>
      <c r="AL6" s="28"/>
      <c r="AM6" s="28"/>
      <c r="AN6" s="28"/>
      <c r="AO6" s="28"/>
      <c r="AP6" s="28"/>
      <c r="AQ6" s="28"/>
      <c r="AR6" s="28"/>
      <c r="AS6" s="28"/>
      <c r="AT6" s="28"/>
      <c r="AU6" s="28"/>
      <c r="AV6" s="28"/>
      <c r="AW6" s="28"/>
      <c r="AX6" s="28"/>
      <c r="AY6" s="28"/>
      <c r="AZ6" s="28"/>
      <c r="BA6" s="28"/>
      <c r="BB6" s="28"/>
      <c r="BC6" s="28"/>
      <c r="BD6" s="28"/>
      <c r="BE6" s="28"/>
    </row>
    <row r="7" spans="1:58" ht="48" customHeight="1" x14ac:dyDescent="0.25">
      <c r="H7" s="42"/>
      <c r="I7" s="419" t="s">
        <v>153</v>
      </c>
      <c r="J7" s="419"/>
      <c r="K7" s="419"/>
      <c r="L7" s="419"/>
      <c r="M7" s="419"/>
      <c r="N7" s="419"/>
      <c r="O7" s="419"/>
      <c r="P7" s="419"/>
      <c r="Q7" s="419"/>
      <c r="R7" s="419"/>
      <c r="S7" s="419"/>
      <c r="T7" s="419"/>
      <c r="U7" s="419"/>
      <c r="V7" s="419"/>
      <c r="W7" s="419"/>
      <c r="X7" s="43"/>
      <c r="Y7" s="43"/>
      <c r="Z7" s="43"/>
      <c r="AA7" s="43"/>
      <c r="AB7" s="43"/>
      <c r="AC7" s="44"/>
      <c r="AD7" s="28"/>
      <c r="AE7" s="28"/>
      <c r="AF7" s="28"/>
      <c r="AG7" s="28"/>
      <c r="AH7" s="28"/>
      <c r="AI7" s="28"/>
      <c r="AK7" s="28"/>
      <c r="AL7" s="28"/>
      <c r="AM7" s="28"/>
      <c r="AN7" s="28"/>
      <c r="AO7" s="28"/>
      <c r="AP7" s="28"/>
      <c r="AQ7" s="28"/>
      <c r="AR7" s="28"/>
      <c r="AS7" s="28"/>
      <c r="AT7" s="28"/>
      <c r="AU7" s="28"/>
      <c r="AV7" s="28"/>
      <c r="AW7" s="28"/>
      <c r="AX7" s="28"/>
      <c r="AY7" s="28"/>
      <c r="AZ7" s="28"/>
      <c r="BA7" s="28"/>
      <c r="BB7" s="28"/>
      <c r="BC7" s="28"/>
      <c r="BD7" s="28"/>
      <c r="BE7" s="28"/>
    </row>
    <row r="8" spans="1:58" ht="26.25" customHeight="1" x14ac:dyDescent="0.25">
      <c r="A8" s="415" t="s">
        <v>47</v>
      </c>
      <c r="B8" s="415"/>
      <c r="C8" s="415"/>
      <c r="D8" s="415"/>
      <c r="E8" s="415"/>
      <c r="F8" s="415"/>
      <c r="G8" s="415"/>
      <c r="H8" s="42"/>
      <c r="I8" s="305"/>
      <c r="J8" s="305"/>
      <c r="K8" s="305"/>
      <c r="L8" s="305"/>
      <c r="M8" s="305"/>
      <c r="N8" s="305"/>
      <c r="O8" s="305"/>
      <c r="P8" s="305"/>
      <c r="Q8" s="305"/>
      <c r="R8" s="305"/>
      <c r="S8" s="305"/>
      <c r="T8" s="305"/>
      <c r="U8" s="305"/>
      <c r="V8" s="305"/>
      <c r="W8" s="305"/>
      <c r="X8" s="43"/>
      <c r="Y8" s="43"/>
      <c r="Z8" s="43"/>
      <c r="AA8" s="43"/>
      <c r="AB8" s="43"/>
      <c r="AC8" s="44"/>
      <c r="AD8" s="28"/>
      <c r="AE8" s="28"/>
      <c r="AF8" s="28"/>
      <c r="AG8" s="28"/>
      <c r="AH8" s="28"/>
      <c r="AI8" s="28"/>
      <c r="AK8" s="28"/>
      <c r="AL8" s="28"/>
      <c r="AM8" s="28"/>
      <c r="AN8" s="28"/>
      <c r="AO8" s="28"/>
      <c r="AP8" s="28"/>
      <c r="AQ8" s="28"/>
      <c r="AR8" s="28"/>
      <c r="AS8" s="28"/>
      <c r="AT8" s="28"/>
      <c r="AU8" s="28"/>
      <c r="AV8" s="28"/>
      <c r="AW8" s="28"/>
      <c r="AX8" s="28"/>
      <c r="AY8" s="28"/>
      <c r="AZ8" s="28"/>
      <c r="BA8" s="28"/>
      <c r="BB8" s="28"/>
      <c r="BC8" s="28"/>
      <c r="BD8" s="28"/>
      <c r="BE8" s="28"/>
    </row>
    <row r="9" spans="1:58" ht="27.75" customHeight="1" x14ac:dyDescent="0.25">
      <c r="A9" s="415"/>
      <c r="B9" s="415"/>
      <c r="C9" s="415"/>
      <c r="D9" s="415"/>
      <c r="E9" s="415"/>
      <c r="F9" s="415"/>
      <c r="G9" s="415"/>
      <c r="H9" s="42"/>
      <c r="I9" s="366" t="s">
        <v>154</v>
      </c>
      <c r="J9" s="28"/>
      <c r="K9" s="286"/>
      <c r="L9" s="286"/>
      <c r="M9" s="43"/>
      <c r="N9" s="43"/>
      <c r="O9" s="43"/>
      <c r="P9" s="43"/>
      <c r="Q9" s="43"/>
      <c r="R9" s="43"/>
      <c r="S9" s="43"/>
      <c r="T9" s="43"/>
      <c r="U9" s="43"/>
      <c r="V9" s="43"/>
      <c r="W9" s="43"/>
      <c r="X9" s="43"/>
      <c r="Y9" s="43"/>
      <c r="Z9" s="43"/>
      <c r="AA9" s="43"/>
      <c r="AB9" s="43"/>
      <c r="AC9" s="44"/>
      <c r="AD9" s="28"/>
      <c r="AE9" s="28"/>
      <c r="AF9" s="28"/>
      <c r="AG9" s="28"/>
      <c r="AH9" s="28"/>
      <c r="AI9" s="28"/>
      <c r="AK9" s="28"/>
      <c r="AL9" s="28"/>
      <c r="AM9" s="28"/>
      <c r="AN9" s="28"/>
      <c r="AO9" s="28"/>
      <c r="AP9" s="28"/>
      <c r="AQ9" s="28"/>
      <c r="AR9" s="28"/>
      <c r="AS9" s="28"/>
      <c r="AT9" s="28"/>
      <c r="AU9" s="28"/>
      <c r="AV9" s="28"/>
      <c r="AW9" s="28"/>
      <c r="AX9" s="28"/>
      <c r="AY9" s="28"/>
      <c r="AZ9" s="28"/>
      <c r="BA9" s="28"/>
      <c r="BB9" s="28"/>
      <c r="BC9" s="28"/>
      <c r="BD9" s="28"/>
      <c r="BE9" s="28"/>
    </row>
    <row r="10" spans="1:58" ht="15.75" customHeight="1" x14ac:dyDescent="0.25">
      <c r="A10" s="415"/>
      <c r="B10" s="415"/>
      <c r="C10" s="415"/>
      <c r="D10" s="415"/>
      <c r="E10" s="415"/>
      <c r="F10" s="415"/>
      <c r="G10" s="415"/>
      <c r="H10" s="27"/>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K10" s="28"/>
      <c r="AL10" s="28"/>
      <c r="AM10" s="28"/>
      <c r="AN10" s="28"/>
      <c r="AO10" s="28"/>
      <c r="AP10" s="28"/>
      <c r="AQ10" s="28"/>
      <c r="AR10" s="28"/>
      <c r="AS10" s="28"/>
      <c r="AT10" s="28"/>
      <c r="AU10" s="28"/>
      <c r="AV10" s="28"/>
      <c r="AW10" s="28"/>
      <c r="AX10" s="28"/>
      <c r="AY10" s="28"/>
      <c r="AZ10" s="28"/>
      <c r="BA10" s="28"/>
      <c r="BB10" s="28"/>
      <c r="BC10" s="28"/>
      <c r="BD10" s="28"/>
      <c r="BE10" s="28"/>
    </row>
    <row r="11" spans="1:58" ht="15" customHeight="1" x14ac:dyDescent="0.25">
      <c r="A11" s="415"/>
      <c r="B11" s="415"/>
      <c r="C11" s="415"/>
      <c r="D11" s="415"/>
      <c r="E11" s="415"/>
      <c r="F11" s="415"/>
      <c r="G11" s="415"/>
      <c r="H11" s="27"/>
      <c r="I11" s="417" t="s">
        <v>55</v>
      </c>
      <c r="J11" s="417"/>
      <c r="K11" s="417"/>
      <c r="L11" s="417"/>
      <c r="M11" s="417"/>
      <c r="N11" s="417"/>
      <c r="O11" s="28"/>
      <c r="P11" s="429" t="s">
        <v>56</v>
      </c>
      <c r="Q11" s="429"/>
      <c r="R11" s="429"/>
      <c r="S11" s="429"/>
      <c r="T11" s="429"/>
      <c r="U11" s="429"/>
      <c r="V11" s="28"/>
      <c r="W11" s="429" t="s">
        <v>58</v>
      </c>
      <c r="X11" s="429"/>
      <c r="Y11" s="429"/>
      <c r="Z11" s="429"/>
      <c r="AA11" s="429"/>
      <c r="AB11" s="429"/>
      <c r="AC11" s="325"/>
      <c r="AD11" s="28"/>
      <c r="AE11" s="28"/>
      <c r="AF11" s="28"/>
      <c r="AG11" s="28"/>
      <c r="AH11" s="28"/>
      <c r="AI11" s="28"/>
      <c r="AK11" s="28"/>
      <c r="AL11" s="28"/>
      <c r="AM11" s="28"/>
      <c r="AN11" s="28"/>
      <c r="AO11" s="28"/>
      <c r="AP11" s="28"/>
      <c r="AQ11" s="28"/>
      <c r="AR11" s="28"/>
      <c r="AS11" s="28"/>
      <c r="AT11" s="28"/>
      <c r="AU11" s="28"/>
      <c r="AV11" s="28"/>
      <c r="AW11" s="28"/>
      <c r="AX11" s="28"/>
      <c r="AY11" s="28"/>
      <c r="AZ11" s="28"/>
      <c r="BA11" s="28"/>
      <c r="BB11" s="28"/>
      <c r="BC11" s="28"/>
      <c r="BD11" s="28"/>
      <c r="BE11" s="28"/>
    </row>
    <row r="12" spans="1:58" ht="30.75" customHeight="1" thickBot="1" x14ac:dyDescent="0.3">
      <c r="H12" s="27"/>
      <c r="I12" s="418"/>
      <c r="J12" s="418"/>
      <c r="K12" s="418"/>
      <c r="L12" s="418"/>
      <c r="M12" s="418"/>
      <c r="N12" s="418"/>
      <c r="O12" s="28"/>
      <c r="P12" s="430"/>
      <c r="Q12" s="430"/>
      <c r="R12" s="430"/>
      <c r="S12" s="430"/>
      <c r="T12" s="430"/>
      <c r="U12" s="430"/>
      <c r="V12" s="28"/>
      <c r="W12" s="430"/>
      <c r="X12" s="430"/>
      <c r="Y12" s="430"/>
      <c r="Z12" s="430"/>
      <c r="AA12" s="430"/>
      <c r="AB12" s="430"/>
      <c r="AC12" s="325"/>
      <c r="AD12" s="28"/>
      <c r="AE12" s="28"/>
      <c r="AF12" s="28"/>
      <c r="AG12" s="28"/>
      <c r="AH12" s="28"/>
      <c r="AI12" s="28"/>
      <c r="AK12" s="28"/>
      <c r="AL12" s="28"/>
      <c r="AM12" s="28"/>
      <c r="AN12" s="28"/>
      <c r="AO12" s="28"/>
      <c r="AP12" s="28"/>
      <c r="AQ12" s="28"/>
      <c r="AR12" s="28"/>
      <c r="AS12" s="28"/>
      <c r="AT12" s="28"/>
      <c r="AU12" s="28"/>
      <c r="AV12" s="28"/>
      <c r="AW12" s="28"/>
      <c r="AX12" s="28"/>
      <c r="AY12" s="28"/>
      <c r="AZ12" s="28"/>
      <c r="BA12" s="28"/>
      <c r="BB12" s="28"/>
      <c r="BC12" s="28"/>
      <c r="BD12" s="28"/>
      <c r="BE12" s="28"/>
    </row>
    <row r="13" spans="1:58" ht="15.6" customHeight="1" x14ac:dyDescent="0.25">
      <c r="D13" s="210" t="s">
        <v>49</v>
      </c>
      <c r="G13" s="45"/>
      <c r="H13" s="28"/>
      <c r="I13" s="453"/>
      <c r="J13" s="441"/>
      <c r="K13" s="442"/>
      <c r="L13" s="435" t="s">
        <v>111</v>
      </c>
      <c r="M13" s="436"/>
      <c r="N13" s="437"/>
      <c r="O13" s="28"/>
      <c r="P13" s="453"/>
      <c r="Q13" s="441"/>
      <c r="R13" s="442"/>
      <c r="S13" s="435" t="s">
        <v>104</v>
      </c>
      <c r="T13" s="436"/>
      <c r="U13" s="437"/>
      <c r="V13" s="140"/>
      <c r="W13" s="453"/>
      <c r="X13" s="441"/>
      <c r="Y13" s="442"/>
      <c r="Z13" s="435" t="s">
        <v>104</v>
      </c>
      <c r="AA13" s="436"/>
      <c r="AB13" s="437"/>
      <c r="AC13" s="325"/>
      <c r="AD13" s="29"/>
      <c r="AE13" s="29"/>
      <c r="AF13" s="28"/>
      <c r="AG13" s="28"/>
      <c r="AH13" s="28"/>
      <c r="AI13" s="28"/>
      <c r="AK13" s="28"/>
      <c r="AL13" s="28"/>
      <c r="AM13" s="28"/>
      <c r="AN13" s="28"/>
      <c r="AO13" s="28"/>
      <c r="AP13" s="28"/>
      <c r="AQ13" s="28"/>
      <c r="AR13" s="28"/>
      <c r="AS13" s="28"/>
      <c r="AT13" s="28"/>
      <c r="AU13" s="28"/>
      <c r="AV13" s="28"/>
      <c r="AW13" s="28"/>
      <c r="AX13" s="28"/>
      <c r="AY13" s="28"/>
      <c r="AZ13" s="28"/>
      <c r="BA13" s="28"/>
      <c r="BB13" s="28"/>
      <c r="BC13" s="28"/>
      <c r="BD13" s="28"/>
      <c r="BE13" s="28"/>
    </row>
    <row r="14" spans="1:58" ht="15" customHeight="1" thickBot="1" x14ac:dyDescent="0.3">
      <c r="D14" s="229">
        <v>0.25</v>
      </c>
      <c r="G14" s="45"/>
      <c r="H14" s="28"/>
      <c r="I14" s="454"/>
      <c r="J14" s="443"/>
      <c r="K14" s="444"/>
      <c r="L14" s="314" t="s">
        <v>3</v>
      </c>
      <c r="M14" s="315" t="s">
        <v>4</v>
      </c>
      <c r="N14" s="316" t="s">
        <v>5</v>
      </c>
      <c r="O14" s="28"/>
      <c r="P14" s="454"/>
      <c r="Q14" s="443"/>
      <c r="R14" s="444"/>
      <c r="S14" s="314" t="s">
        <v>3</v>
      </c>
      <c r="T14" s="315" t="s">
        <v>4</v>
      </c>
      <c r="U14" s="316" t="s">
        <v>5</v>
      </c>
      <c r="V14" s="140"/>
      <c r="W14" s="454"/>
      <c r="X14" s="443"/>
      <c r="Y14" s="444"/>
      <c r="Z14" s="314" t="s">
        <v>3</v>
      </c>
      <c r="AA14" s="315" t="s">
        <v>4</v>
      </c>
      <c r="AB14" s="316" t="s">
        <v>5</v>
      </c>
      <c r="AC14" s="325"/>
      <c r="AD14" s="248"/>
      <c r="AE14" s="248"/>
      <c r="AF14" s="248"/>
      <c r="AG14" s="248"/>
      <c r="AH14" s="28"/>
      <c r="AI14" s="28"/>
      <c r="AK14" s="28"/>
      <c r="AL14" s="236"/>
      <c r="AM14" s="236"/>
      <c r="AN14" s="236"/>
      <c r="AO14" s="236"/>
      <c r="AP14" s="28"/>
      <c r="AQ14" s="28"/>
      <c r="AR14" s="28"/>
      <c r="AS14" s="28"/>
      <c r="AT14" s="28"/>
      <c r="AU14" s="28"/>
      <c r="AV14" s="236"/>
      <c r="AW14" s="236"/>
      <c r="AX14" s="236"/>
      <c r="AY14" s="28"/>
      <c r="AZ14" s="28"/>
      <c r="BA14" s="28"/>
      <c r="BB14" s="28"/>
      <c r="BC14" s="28"/>
      <c r="BD14" s="236"/>
      <c r="BE14" s="236"/>
      <c r="BF14" s="236"/>
    </row>
    <row r="15" spans="1:58" ht="15" customHeight="1" x14ac:dyDescent="0.35">
      <c r="B15" s="222"/>
      <c r="C15" s="222"/>
      <c r="E15" s="222"/>
      <c r="F15" s="222"/>
      <c r="G15" s="45"/>
      <c r="H15" s="28"/>
      <c r="I15" s="460" t="s">
        <v>65</v>
      </c>
      <c r="J15" s="435" t="s">
        <v>49</v>
      </c>
      <c r="K15" s="455"/>
      <c r="L15" s="438" t="s">
        <v>66</v>
      </c>
      <c r="M15" s="439"/>
      <c r="N15" s="440"/>
      <c r="O15" s="143"/>
      <c r="P15" s="458" t="s">
        <v>65</v>
      </c>
      <c r="Q15" s="435" t="s">
        <v>49</v>
      </c>
      <c r="R15" s="455"/>
      <c r="S15" s="438" t="s">
        <v>66</v>
      </c>
      <c r="T15" s="439"/>
      <c r="U15" s="440"/>
      <c r="V15" s="140"/>
      <c r="W15" s="460" t="s">
        <v>65</v>
      </c>
      <c r="X15" s="435" t="s">
        <v>49</v>
      </c>
      <c r="Y15" s="455"/>
      <c r="Z15" s="438" t="s">
        <v>66</v>
      </c>
      <c r="AA15" s="439"/>
      <c r="AB15" s="440"/>
      <c r="AC15" s="325"/>
      <c r="AD15" s="248" t="s">
        <v>27</v>
      </c>
      <c r="AE15" s="248"/>
      <c r="AF15" s="248">
        <f>BD27</f>
        <v>24</v>
      </c>
      <c r="AG15" s="248"/>
      <c r="AH15" s="28"/>
      <c r="AI15" s="28"/>
      <c r="AK15" s="104" t="s">
        <v>20</v>
      </c>
      <c r="AL15" s="236"/>
      <c r="AM15" s="236"/>
      <c r="AN15" s="236"/>
      <c r="AO15" s="236"/>
      <c r="AP15" s="28"/>
      <c r="AQ15" s="28"/>
      <c r="AR15" s="28"/>
      <c r="AS15" s="28"/>
      <c r="AT15" s="28"/>
      <c r="AU15" s="104" t="s">
        <v>21</v>
      </c>
      <c r="AV15" s="236"/>
      <c r="AW15" s="236"/>
      <c r="AX15" s="236"/>
      <c r="AY15" s="28"/>
      <c r="AZ15" s="28"/>
      <c r="BA15" s="28"/>
      <c r="BB15" s="28"/>
      <c r="BC15" s="104" t="s">
        <v>18</v>
      </c>
      <c r="BD15" s="236"/>
      <c r="BE15" s="236"/>
      <c r="BF15" s="236"/>
    </row>
    <row r="16" spans="1:58" ht="14.65" customHeight="1" x14ac:dyDescent="0.25">
      <c r="B16" s="45"/>
      <c r="C16" s="142"/>
      <c r="E16" s="142"/>
      <c r="F16" s="45"/>
      <c r="G16" s="45"/>
      <c r="H16" s="47"/>
      <c r="I16" s="461"/>
      <c r="J16" s="456"/>
      <c r="K16" s="457"/>
      <c r="L16" s="317" t="s">
        <v>105</v>
      </c>
      <c r="M16" s="317" t="s">
        <v>106</v>
      </c>
      <c r="N16" s="318" t="s">
        <v>107</v>
      </c>
      <c r="O16" s="143"/>
      <c r="P16" s="459"/>
      <c r="Q16" s="456"/>
      <c r="R16" s="457"/>
      <c r="S16" s="317" t="s">
        <v>105</v>
      </c>
      <c r="T16" s="317" t="s">
        <v>112</v>
      </c>
      <c r="U16" s="334" t="s">
        <v>107</v>
      </c>
      <c r="V16" s="145"/>
      <c r="W16" s="461"/>
      <c r="X16" s="456"/>
      <c r="Y16" s="457"/>
      <c r="Z16" s="317" t="s">
        <v>105</v>
      </c>
      <c r="AA16" s="317" t="s">
        <v>106</v>
      </c>
      <c r="AB16" s="334" t="s">
        <v>107</v>
      </c>
      <c r="AC16" s="325"/>
      <c r="AD16" s="248" t="s">
        <v>28</v>
      </c>
      <c r="AE16" s="248"/>
      <c r="AF16" s="248">
        <f>BD29</f>
        <v>30</v>
      </c>
      <c r="AG16" s="248"/>
      <c r="AH16" s="28"/>
      <c r="AI16" s="28"/>
      <c r="AK16" s="5"/>
      <c r="AL16" s="5" t="s">
        <v>6</v>
      </c>
      <c r="AM16" s="5"/>
      <c r="AN16" s="5"/>
      <c r="AO16" s="5"/>
      <c r="AP16" s="5"/>
      <c r="AQ16" s="5"/>
      <c r="AR16" s="5"/>
      <c r="AS16" s="5"/>
      <c r="AT16" s="28"/>
      <c r="AU16" s="5"/>
      <c r="AV16" s="5"/>
      <c r="AW16" s="5"/>
      <c r="AX16" s="5"/>
      <c r="AY16" s="5"/>
      <c r="AZ16" s="5" t="s">
        <v>22</v>
      </c>
      <c r="BA16" s="5"/>
      <c r="BB16" s="28"/>
      <c r="BC16" s="5"/>
      <c r="BD16" s="5" t="s">
        <v>27</v>
      </c>
      <c r="BE16" s="5" t="s">
        <v>28</v>
      </c>
    </row>
    <row r="17" spans="1:57" ht="15" customHeight="1" x14ac:dyDescent="0.25">
      <c r="C17" s="204"/>
      <c r="E17" s="204"/>
      <c r="F17" s="204"/>
      <c r="G17" s="46"/>
      <c r="H17" s="47"/>
      <c r="I17" s="423" t="s">
        <v>96</v>
      </c>
      <c r="J17" s="446">
        <v>100</v>
      </c>
      <c r="K17" s="448" t="s">
        <v>7</v>
      </c>
      <c r="L17" s="450">
        <v>1</v>
      </c>
      <c r="M17" s="450">
        <v>1</v>
      </c>
      <c r="N17" s="433">
        <v>1</v>
      </c>
      <c r="O17" s="47"/>
      <c r="P17" s="423" t="s">
        <v>96</v>
      </c>
      <c r="Q17" s="446">
        <v>100</v>
      </c>
      <c r="R17" s="448" t="s">
        <v>7</v>
      </c>
      <c r="S17" s="450">
        <v>1</v>
      </c>
      <c r="T17" s="450">
        <v>1</v>
      </c>
      <c r="U17" s="433">
        <v>1</v>
      </c>
      <c r="V17" s="141"/>
      <c r="W17" s="423" t="s">
        <v>96</v>
      </c>
      <c r="X17" s="446">
        <v>100</v>
      </c>
      <c r="Y17" s="448" t="s">
        <v>7</v>
      </c>
      <c r="Z17" s="450">
        <v>1</v>
      </c>
      <c r="AA17" s="450">
        <v>1</v>
      </c>
      <c r="AB17" s="433">
        <v>1</v>
      </c>
      <c r="AC17" s="325"/>
      <c r="AD17" s="248"/>
      <c r="AE17" s="248"/>
      <c r="AF17" s="248"/>
      <c r="AG17" s="248"/>
      <c r="AH17" s="28"/>
      <c r="AI17" s="28"/>
      <c r="AK17" s="6">
        <f>J17/100</f>
        <v>1</v>
      </c>
      <c r="AL17" s="5">
        <f>SUM(L17:N18)*J17/100</f>
        <v>3</v>
      </c>
      <c r="AM17" s="5"/>
      <c r="AN17" s="6">
        <f>Q17/100</f>
        <v>1</v>
      </c>
      <c r="AO17" s="5">
        <f>SUM(S17:U18)*Q17/100</f>
        <v>3</v>
      </c>
      <c r="AP17" s="5"/>
      <c r="AQ17" s="6">
        <f>X17/100</f>
        <v>1</v>
      </c>
      <c r="AR17" s="5">
        <f>SUM(Z17:AB18)*X17/100</f>
        <v>3</v>
      </c>
      <c r="AS17" s="5"/>
      <c r="AT17" s="28"/>
      <c r="AU17" s="5" t="str">
        <f>I17</f>
        <v>Bidirectional cycle paths in own route course</v>
      </c>
      <c r="AV17" s="5"/>
      <c r="AW17" s="5"/>
      <c r="AX17" s="5"/>
      <c r="AY17" s="5"/>
      <c r="AZ17" s="8">
        <f>SUM(L17:N18)*J17/100+SUM(S17:U18)*Q17/100+SUM(Z17:AB18)*X17/100</f>
        <v>9</v>
      </c>
      <c r="BA17" s="5"/>
      <c r="BB17" s="28"/>
      <c r="BC17" s="5" t="s">
        <v>0</v>
      </c>
      <c r="BD17" s="48">
        <f>IF(SUM(AL17:AL22)&gt;0,(SUM(AL17:AL22)/L57),0)</f>
        <v>0.38</v>
      </c>
      <c r="BE17" s="40">
        <f>IF(SUM(AL33:AL53)&gt;0,(SUM(AL33:AL53)/L57),0)</f>
        <v>0.13000000000000003</v>
      </c>
    </row>
    <row r="18" spans="1:57" ht="15" customHeight="1" x14ac:dyDescent="0.25">
      <c r="A18" s="462" t="s">
        <v>48</v>
      </c>
      <c r="B18" s="462"/>
      <c r="C18" s="462"/>
      <c r="D18" s="462"/>
      <c r="E18" s="462"/>
      <c r="F18" s="462"/>
      <c r="G18" s="462"/>
      <c r="H18" s="47"/>
      <c r="I18" s="425"/>
      <c r="J18" s="447"/>
      <c r="K18" s="449"/>
      <c r="L18" s="451"/>
      <c r="M18" s="451"/>
      <c r="N18" s="445"/>
      <c r="O18" s="47"/>
      <c r="P18" s="425"/>
      <c r="Q18" s="447"/>
      <c r="R18" s="449"/>
      <c r="S18" s="451"/>
      <c r="T18" s="451"/>
      <c r="U18" s="445"/>
      <c r="V18" s="47"/>
      <c r="W18" s="425"/>
      <c r="X18" s="447"/>
      <c r="Y18" s="449"/>
      <c r="Z18" s="451"/>
      <c r="AA18" s="451"/>
      <c r="AB18" s="445"/>
      <c r="AC18" s="325"/>
      <c r="AD18" s="31"/>
      <c r="AE18" s="28"/>
      <c r="AF18" s="28"/>
      <c r="AG18" s="28"/>
      <c r="AH18" s="28"/>
      <c r="AI18" s="28"/>
      <c r="AK18" s="5"/>
      <c r="AL18" s="5"/>
      <c r="AM18" s="5"/>
      <c r="AN18" s="5"/>
      <c r="AO18" s="5"/>
      <c r="AP18" s="5"/>
      <c r="AQ18" s="5"/>
      <c r="AR18" s="5"/>
      <c r="AS18" s="5"/>
      <c r="AT18" s="28"/>
      <c r="AU18" s="22"/>
      <c r="AV18" s="5"/>
      <c r="AW18" s="5"/>
      <c r="AX18" s="5"/>
      <c r="AY18" s="5"/>
      <c r="AZ18" s="8"/>
      <c r="BA18" s="5"/>
      <c r="BB18" s="28"/>
      <c r="BC18" s="5"/>
      <c r="BD18" s="5"/>
      <c r="BE18" s="5"/>
    </row>
    <row r="19" spans="1:57" ht="15" customHeight="1" x14ac:dyDescent="0.25">
      <c r="A19" s="462"/>
      <c r="B19" s="462"/>
      <c r="C19" s="462"/>
      <c r="D19" s="462"/>
      <c r="E19" s="462"/>
      <c r="F19" s="462"/>
      <c r="G19" s="462"/>
      <c r="H19" s="47"/>
      <c r="I19" s="326"/>
      <c r="J19" s="326"/>
      <c r="K19" s="327"/>
      <c r="L19" s="317" t="s">
        <v>110</v>
      </c>
      <c r="M19" s="317" t="s">
        <v>105</v>
      </c>
      <c r="N19" s="320" t="s">
        <v>106</v>
      </c>
      <c r="O19" s="47"/>
      <c r="P19" s="326"/>
      <c r="Q19" s="335"/>
      <c r="R19" s="336"/>
      <c r="S19" s="317" t="s">
        <v>110</v>
      </c>
      <c r="T19" s="317" t="s">
        <v>105</v>
      </c>
      <c r="U19" s="320" t="s">
        <v>106</v>
      </c>
      <c r="V19" s="141"/>
      <c r="W19" s="326"/>
      <c r="X19" s="326"/>
      <c r="Y19" s="327"/>
      <c r="Z19" s="317" t="s">
        <v>110</v>
      </c>
      <c r="AA19" s="317" t="s">
        <v>105</v>
      </c>
      <c r="AB19" s="320" t="s">
        <v>106</v>
      </c>
      <c r="AC19" s="325"/>
      <c r="AD19" s="28"/>
      <c r="AE19" s="28"/>
      <c r="AF19" s="28"/>
      <c r="AG19" s="28"/>
      <c r="AH19" s="28"/>
      <c r="AI19" s="28"/>
      <c r="AK19" s="5"/>
      <c r="AL19" s="5"/>
      <c r="AM19" s="5"/>
      <c r="AN19" s="5"/>
      <c r="AO19" s="5"/>
      <c r="AP19" s="5"/>
      <c r="AQ19" s="5"/>
      <c r="AR19" s="5"/>
      <c r="AS19" s="5"/>
      <c r="AT19" s="28"/>
      <c r="AU19" s="22"/>
      <c r="AV19" s="5"/>
      <c r="AW19" s="5"/>
      <c r="AX19" s="5"/>
      <c r="AY19" s="5"/>
      <c r="AZ19" s="8"/>
      <c r="BA19" s="5"/>
      <c r="BB19" s="28"/>
      <c r="BC19" s="5" t="s">
        <v>1</v>
      </c>
      <c r="BD19" s="48">
        <f>IF(SUM(AO17:AO22)&gt;0,(SUM(AO17:AO22)/S57),0)</f>
        <v>0.39</v>
      </c>
      <c r="BE19" s="40">
        <f>IF(SUM(AO33:AO53)&gt;0,(SUM(AO33:AO53)/S57),0)</f>
        <v>0.16</v>
      </c>
    </row>
    <row r="20" spans="1:57" ht="29.25" customHeight="1" thickBot="1" x14ac:dyDescent="0.3">
      <c r="B20" s="204"/>
      <c r="C20" s="204"/>
      <c r="D20" s="204"/>
      <c r="E20" s="204"/>
      <c r="F20" s="204"/>
      <c r="G20" s="46"/>
      <c r="H20" s="47"/>
      <c r="I20" s="328" t="s">
        <v>108</v>
      </c>
      <c r="J20" s="329">
        <v>100</v>
      </c>
      <c r="K20" s="328" t="s">
        <v>7</v>
      </c>
      <c r="L20" s="319">
        <v>1</v>
      </c>
      <c r="M20" s="319">
        <v>1</v>
      </c>
      <c r="N20" s="321">
        <v>1</v>
      </c>
      <c r="O20" s="143"/>
      <c r="P20" s="328" t="s">
        <v>108</v>
      </c>
      <c r="Q20" s="333">
        <v>100</v>
      </c>
      <c r="R20" s="337" t="s">
        <v>7</v>
      </c>
      <c r="S20" s="338">
        <v>1</v>
      </c>
      <c r="T20" s="319">
        <v>1</v>
      </c>
      <c r="U20" s="321">
        <v>1</v>
      </c>
      <c r="V20" s="143"/>
      <c r="W20" s="328" t="s">
        <v>108</v>
      </c>
      <c r="X20" s="335">
        <v>100</v>
      </c>
      <c r="Y20" s="343" t="s">
        <v>7</v>
      </c>
      <c r="Z20" s="344">
        <v>1</v>
      </c>
      <c r="AA20" s="344">
        <v>1</v>
      </c>
      <c r="AB20" s="345">
        <v>1</v>
      </c>
      <c r="AC20" s="325"/>
      <c r="AD20" s="31"/>
      <c r="AE20" s="28"/>
      <c r="AF20" s="28"/>
      <c r="AG20" s="28"/>
      <c r="AH20" s="28"/>
      <c r="AI20" s="28"/>
      <c r="AK20" s="6">
        <f>J20/100</f>
        <v>1</v>
      </c>
      <c r="AL20" s="5">
        <f>(SUM(L20:N20)*J20/100)</f>
        <v>3</v>
      </c>
      <c r="AM20" s="5"/>
      <c r="AN20" s="6">
        <f>Q20/100</f>
        <v>1</v>
      </c>
      <c r="AO20" s="5">
        <f>SUM(S20:U20)*Q20/100</f>
        <v>3</v>
      </c>
      <c r="AP20" s="5"/>
      <c r="AQ20" s="6">
        <f>X20/100</f>
        <v>1</v>
      </c>
      <c r="AR20" s="5">
        <f>SUM(Z20:AB20)*X20/100</f>
        <v>3</v>
      </c>
      <c r="AS20" s="5"/>
      <c r="AT20" s="28"/>
      <c r="AU20" s="5" t="str">
        <f>I20</f>
        <v>Unidirectional cycle paths alongside road</v>
      </c>
      <c r="AV20" s="5"/>
      <c r="AW20" s="5"/>
      <c r="AX20" s="5"/>
      <c r="AY20" s="5"/>
      <c r="AZ20" s="8">
        <f>SUM(L20:N20)*J20/100+SUM(S20:U20)*Q20/100+SUM(Z20:AB20)*X20/100</f>
        <v>9</v>
      </c>
      <c r="BA20" s="40"/>
      <c r="BB20" s="28"/>
      <c r="BC20" s="5"/>
      <c r="BD20" s="5"/>
      <c r="BE20" s="5"/>
    </row>
    <row r="21" spans="1:57" ht="15" customHeight="1" x14ac:dyDescent="0.25">
      <c r="B21" s="204"/>
      <c r="C21" s="204"/>
      <c r="D21" s="204"/>
      <c r="E21" s="204"/>
      <c r="F21" s="204"/>
      <c r="G21" s="46"/>
      <c r="H21" s="47"/>
      <c r="I21" s="326"/>
      <c r="J21" s="326"/>
      <c r="K21" s="327"/>
      <c r="L21" s="317" t="s">
        <v>105</v>
      </c>
      <c r="M21" s="322" t="s">
        <v>106</v>
      </c>
      <c r="N21" s="323"/>
      <c r="O21" s="47"/>
      <c r="P21" s="326"/>
      <c r="Q21" s="335"/>
      <c r="R21" s="328"/>
      <c r="S21" s="317" t="s">
        <v>105</v>
      </c>
      <c r="T21" s="322" t="s">
        <v>106</v>
      </c>
      <c r="U21" s="323"/>
      <c r="V21" s="141"/>
      <c r="W21" s="346"/>
      <c r="X21" s="346"/>
      <c r="Y21" s="346"/>
      <c r="Z21" s="317" t="s">
        <v>105</v>
      </c>
      <c r="AA21" s="347" t="s">
        <v>106</v>
      </c>
      <c r="AB21" s="323"/>
      <c r="AC21" s="325"/>
      <c r="AD21" s="28"/>
      <c r="AE21" s="28"/>
      <c r="AF21" s="28"/>
      <c r="AG21" s="28"/>
      <c r="AH21" s="28"/>
      <c r="AI21" s="28"/>
      <c r="AK21" s="5"/>
      <c r="AL21" s="5"/>
      <c r="AM21" s="5"/>
      <c r="AN21" s="5"/>
      <c r="AO21" s="5"/>
      <c r="AP21" s="5"/>
      <c r="AQ21" s="5"/>
      <c r="AR21" s="5"/>
      <c r="AS21" s="5"/>
      <c r="AT21" s="28"/>
      <c r="AU21" s="5"/>
      <c r="AV21" s="5"/>
      <c r="AW21" s="5"/>
      <c r="AX21" s="5"/>
      <c r="AY21" s="5"/>
      <c r="AZ21" s="8"/>
      <c r="BA21" s="5"/>
      <c r="BB21" s="28"/>
      <c r="BC21" s="5" t="s">
        <v>2</v>
      </c>
      <c r="BD21" s="48">
        <f>IF(SUM(AR17:AR22)&gt;0,(SUM(AR17:AR22)/Z57),0)</f>
        <v>0.4</v>
      </c>
      <c r="BE21" s="40">
        <f>IF(SUM(AR33:AR53)&gt;0,(SUM(AR33:AR53)/Z57),0)</f>
        <v>0.155</v>
      </c>
    </row>
    <row r="22" spans="1:57" ht="31.5" customHeight="1" thickBot="1" x14ac:dyDescent="0.3">
      <c r="B22" s="204"/>
      <c r="C22" s="230"/>
      <c r="D22" s="204"/>
      <c r="E22" s="204"/>
      <c r="F22" s="204"/>
      <c r="G22" s="46"/>
      <c r="H22" s="47"/>
      <c r="I22" s="330" t="s">
        <v>109</v>
      </c>
      <c r="J22" s="331">
        <v>80</v>
      </c>
      <c r="K22" s="332" t="s">
        <v>7</v>
      </c>
      <c r="L22" s="324">
        <v>1</v>
      </c>
      <c r="M22" s="321">
        <v>1</v>
      </c>
      <c r="N22" s="325"/>
      <c r="O22" s="47"/>
      <c r="P22" s="330" t="s">
        <v>109</v>
      </c>
      <c r="Q22" s="339">
        <v>90</v>
      </c>
      <c r="R22" s="340" t="s">
        <v>7</v>
      </c>
      <c r="S22" s="341">
        <v>1</v>
      </c>
      <c r="T22" s="342">
        <v>1</v>
      </c>
      <c r="U22" s="325"/>
      <c r="V22" s="47"/>
      <c r="W22" s="330" t="s">
        <v>109</v>
      </c>
      <c r="X22" s="348">
        <v>100</v>
      </c>
      <c r="Y22" s="332" t="s">
        <v>7</v>
      </c>
      <c r="Z22" s="324">
        <v>1</v>
      </c>
      <c r="AA22" s="349">
        <v>1</v>
      </c>
      <c r="AB22" s="325"/>
      <c r="AC22" s="325"/>
      <c r="AD22" s="31"/>
      <c r="AE22" s="28"/>
      <c r="AF22" s="28"/>
      <c r="AG22" s="28"/>
      <c r="AH22" s="28"/>
      <c r="AI22" s="28"/>
      <c r="AK22" s="6">
        <f>J22/100</f>
        <v>0.8</v>
      </c>
      <c r="AL22" s="5">
        <f>SUM(L22:M22)*J22/100</f>
        <v>1.6</v>
      </c>
      <c r="AM22" s="5"/>
      <c r="AN22" s="6">
        <f>Q22/100</f>
        <v>0.9</v>
      </c>
      <c r="AO22" s="5">
        <f>SUM(S22:T22)*Q22/100</f>
        <v>1.8</v>
      </c>
      <c r="AP22" s="5"/>
      <c r="AQ22" s="6">
        <f>X22/100</f>
        <v>1</v>
      </c>
      <c r="AR22" s="5">
        <f>SUM(Z22:AA22)*X22/100</f>
        <v>2</v>
      </c>
      <c r="AS22" s="5"/>
      <c r="AT22" s="28"/>
      <c r="AU22" s="5" t="str">
        <f>I22</f>
        <v>Bidirectional cycle paths alongside road</v>
      </c>
      <c r="AV22" s="5"/>
      <c r="AW22" s="5"/>
      <c r="AX22" s="5"/>
      <c r="AY22" s="5"/>
      <c r="AZ22" s="8">
        <f>SUM(L22:M22)*J22/100+SUM(S22:T22)*Q22/100+SUM(Z22:AA22)*X22/100</f>
        <v>5.4</v>
      </c>
      <c r="BA22" s="5"/>
      <c r="BB22" s="28"/>
      <c r="BC22" s="5"/>
      <c r="BD22" s="5"/>
      <c r="BE22" s="5"/>
    </row>
    <row r="23" spans="1:57" ht="15" customHeight="1" thickBot="1" x14ac:dyDescent="0.3">
      <c r="B23" s="130"/>
      <c r="C23" s="231"/>
      <c r="D23" s="130"/>
      <c r="E23" s="130"/>
      <c r="F23" s="130"/>
      <c r="G23" s="41"/>
      <c r="H23" s="28"/>
      <c r="I23" s="249"/>
      <c r="J23" s="249"/>
      <c r="K23" s="28"/>
      <c r="L23" s="269"/>
      <c r="M23" s="28"/>
      <c r="N23" s="28"/>
      <c r="O23" s="28"/>
      <c r="P23" s="28"/>
      <c r="Q23" s="249"/>
      <c r="R23" s="249"/>
      <c r="S23" s="28"/>
      <c r="T23" s="28"/>
      <c r="U23" s="28"/>
      <c r="V23" s="28"/>
      <c r="W23" s="249"/>
      <c r="X23" s="28"/>
      <c r="Y23" s="28"/>
      <c r="Z23" s="28"/>
      <c r="AA23" s="28"/>
      <c r="AB23" s="30"/>
      <c r="AC23" s="28"/>
      <c r="AD23" s="28"/>
      <c r="AE23" s="28"/>
      <c r="AF23" s="28"/>
      <c r="AG23" s="28"/>
      <c r="AH23" s="28"/>
      <c r="AI23" s="28"/>
      <c r="AK23" s="6"/>
      <c r="AL23" s="5"/>
      <c r="AM23" s="5"/>
      <c r="AN23" s="6"/>
      <c r="AO23" s="5"/>
      <c r="AP23" s="5"/>
      <c r="AQ23" s="6"/>
      <c r="AR23" s="5"/>
      <c r="AS23" s="5"/>
      <c r="AT23" s="28"/>
      <c r="AU23" s="22"/>
      <c r="AV23" s="5"/>
      <c r="AW23" s="5"/>
      <c r="AX23" s="5"/>
      <c r="AY23" s="5"/>
      <c r="AZ23" s="8"/>
      <c r="BA23" s="5"/>
      <c r="BB23" s="28"/>
      <c r="BC23" s="28"/>
      <c r="BD23" s="28"/>
      <c r="BE23" s="28"/>
    </row>
    <row r="24" spans="1:57" ht="15" customHeight="1" x14ac:dyDescent="0.25">
      <c r="B24" s="130"/>
      <c r="C24" s="231"/>
      <c r="D24" s="130"/>
      <c r="E24" s="130"/>
      <c r="F24" s="130"/>
      <c r="G24" s="40"/>
      <c r="H24" s="47"/>
      <c r="I24" s="471" t="s">
        <v>113</v>
      </c>
      <c r="J24" s="435" t="s">
        <v>49</v>
      </c>
      <c r="K24" s="455"/>
      <c r="L24" s="431" t="s">
        <v>67</v>
      </c>
      <c r="M24" s="28"/>
      <c r="N24" s="28"/>
      <c r="O24" s="28"/>
      <c r="P24" s="471" t="s">
        <v>113</v>
      </c>
      <c r="Q24" s="435" t="s">
        <v>49</v>
      </c>
      <c r="R24" s="455"/>
      <c r="S24" s="431" t="s">
        <v>67</v>
      </c>
      <c r="T24" s="28"/>
      <c r="U24" s="28"/>
      <c r="V24" s="28"/>
      <c r="W24" s="471" t="s">
        <v>113</v>
      </c>
      <c r="X24" s="435" t="s">
        <v>49</v>
      </c>
      <c r="Y24" s="455"/>
      <c r="Z24" s="431" t="s">
        <v>67</v>
      </c>
      <c r="AA24" s="28"/>
      <c r="AB24" s="28"/>
      <c r="AC24" s="28"/>
      <c r="AD24" s="28"/>
      <c r="AE24" s="28"/>
      <c r="AF24" s="28"/>
      <c r="AG24" s="28"/>
      <c r="AH24" s="28"/>
      <c r="AI24" s="28"/>
      <c r="AK24" s="5"/>
      <c r="AL24" s="5"/>
      <c r="AM24" s="5"/>
      <c r="AN24" s="5"/>
      <c r="AO24" s="5"/>
      <c r="AP24" s="5"/>
      <c r="AQ24" s="5"/>
      <c r="AR24" s="5"/>
      <c r="AS24" s="5"/>
      <c r="AT24" s="28"/>
      <c r="AU24" s="22"/>
      <c r="AV24" s="5"/>
      <c r="AW24" s="5"/>
      <c r="AX24" s="5"/>
      <c r="AY24" s="5"/>
      <c r="AZ24" s="8"/>
      <c r="BA24" s="5"/>
      <c r="BB24" s="28"/>
      <c r="BC24" s="28"/>
      <c r="BD24" s="236"/>
      <c r="BE24" s="236"/>
    </row>
    <row r="25" spans="1:57" ht="15" customHeight="1" thickBot="1" x14ac:dyDescent="0.4">
      <c r="B25" s="25"/>
      <c r="C25" s="34"/>
      <c r="D25" s="7"/>
      <c r="E25" s="237"/>
      <c r="H25" s="47"/>
      <c r="I25" s="472"/>
      <c r="J25" s="473"/>
      <c r="K25" s="474"/>
      <c r="L25" s="432"/>
      <c r="M25" s="28"/>
      <c r="N25" s="28"/>
      <c r="O25" s="28"/>
      <c r="P25" s="472"/>
      <c r="Q25" s="473"/>
      <c r="R25" s="474"/>
      <c r="S25" s="432"/>
      <c r="T25" s="28"/>
      <c r="U25" s="28"/>
      <c r="V25" s="28"/>
      <c r="W25" s="472"/>
      <c r="X25" s="473"/>
      <c r="Y25" s="474"/>
      <c r="Z25" s="432"/>
      <c r="AA25" s="28"/>
      <c r="AB25" s="30"/>
      <c r="AC25" s="28"/>
      <c r="AD25" s="31"/>
      <c r="AE25" s="28"/>
      <c r="AF25" s="28"/>
      <c r="AG25" s="28"/>
      <c r="AH25" s="28"/>
      <c r="AI25" s="28"/>
      <c r="AK25" s="5"/>
      <c r="AL25" s="5"/>
      <c r="AM25" s="5"/>
      <c r="AN25" s="5"/>
      <c r="AO25" s="5"/>
      <c r="AP25" s="5"/>
      <c r="AQ25" s="5"/>
      <c r="AR25" s="5"/>
      <c r="AS25" s="5"/>
      <c r="AT25" s="28"/>
      <c r="AU25" s="5"/>
      <c r="AV25" s="5"/>
      <c r="AW25" s="5"/>
      <c r="AX25" s="5"/>
      <c r="AY25" s="5"/>
      <c r="AZ25" s="5"/>
      <c r="BA25" s="5"/>
      <c r="BB25" s="28"/>
      <c r="BC25" s="104" t="s">
        <v>29</v>
      </c>
      <c r="BD25" s="236"/>
      <c r="BE25" s="236"/>
    </row>
    <row r="26" spans="1:57" ht="15" customHeight="1" x14ac:dyDescent="0.25">
      <c r="B26" s="188"/>
      <c r="C26" s="232"/>
      <c r="D26" s="468">
        <f>IF(SUM(L57,S57,Z57)&gt;0,SUM(AL54,AO54,AR54)/SUM(L57,S57,Z57),0)</f>
        <v>0.57833333333333314</v>
      </c>
      <c r="E26" s="468"/>
      <c r="F26" s="468"/>
      <c r="H26" s="47"/>
      <c r="I26" s="476" t="s">
        <v>155</v>
      </c>
      <c r="J26" s="477">
        <v>50</v>
      </c>
      <c r="K26" s="479" t="s">
        <v>7</v>
      </c>
      <c r="L26" s="481">
        <v>1</v>
      </c>
      <c r="M26" s="28"/>
      <c r="N26" s="28"/>
      <c r="O26" s="28"/>
      <c r="P26" s="476" t="s">
        <v>155</v>
      </c>
      <c r="Q26" s="477">
        <v>60</v>
      </c>
      <c r="R26" s="479" t="s">
        <v>7</v>
      </c>
      <c r="S26" s="481">
        <v>1</v>
      </c>
      <c r="T26" s="28"/>
      <c r="U26" s="28"/>
      <c r="V26" s="28"/>
      <c r="W26" s="476" t="s">
        <v>155</v>
      </c>
      <c r="X26" s="477">
        <v>70</v>
      </c>
      <c r="Y26" s="479" t="s">
        <v>7</v>
      </c>
      <c r="Z26" s="481">
        <v>1</v>
      </c>
      <c r="AA26" s="28"/>
      <c r="AB26" s="28"/>
      <c r="AC26" s="28"/>
      <c r="AD26" s="28"/>
      <c r="AE26" s="28"/>
      <c r="AF26" s="28"/>
      <c r="AG26" s="28"/>
      <c r="AH26" s="28"/>
      <c r="AI26" s="28"/>
      <c r="AK26" s="40">
        <f>J26/100</f>
        <v>0.5</v>
      </c>
      <c r="AL26" s="5">
        <f>L26*J26/100</f>
        <v>0.5</v>
      </c>
      <c r="AM26" s="5"/>
      <c r="AN26" s="40">
        <f>Q26/100</f>
        <v>0.6</v>
      </c>
      <c r="AO26" s="5">
        <f>S26*Q26/100</f>
        <v>0.6</v>
      </c>
      <c r="AP26" s="5"/>
      <c r="AQ26" s="40">
        <f>X26/100</f>
        <v>0.7</v>
      </c>
      <c r="AR26" s="5">
        <f>Z26*X26/100</f>
        <v>0.7</v>
      </c>
      <c r="AS26" s="5"/>
      <c r="AT26" s="28"/>
      <c r="AU26" s="516" t="str">
        <f>I26</f>
        <v>The path width is narrower than the recommended width for the path type, but minimum of 2 meters</v>
      </c>
      <c r="AV26" s="516"/>
      <c r="AW26" s="516"/>
      <c r="AX26" s="516"/>
      <c r="AY26" s="516"/>
      <c r="AZ26" s="267">
        <f>SUM(L26)*J26/100+SUM(S26)*Q26/100+SUM(Z26)*X26/100</f>
        <v>1.8</v>
      </c>
      <c r="BA26" s="5"/>
      <c r="BB26" s="28"/>
      <c r="BC26" s="5"/>
      <c r="BD26" s="5"/>
      <c r="BE26" s="5"/>
    </row>
    <row r="27" spans="1:57" ht="35.25" customHeight="1" x14ac:dyDescent="0.25">
      <c r="C27" s="34"/>
      <c r="D27" s="468"/>
      <c r="E27" s="468"/>
      <c r="F27" s="468"/>
      <c r="H27" s="47"/>
      <c r="I27" s="428"/>
      <c r="J27" s="478"/>
      <c r="K27" s="480"/>
      <c r="L27" s="445"/>
      <c r="M27" s="28"/>
      <c r="N27" s="28"/>
      <c r="O27" s="28"/>
      <c r="P27" s="428"/>
      <c r="Q27" s="478"/>
      <c r="R27" s="480"/>
      <c r="S27" s="445"/>
      <c r="T27" s="28"/>
      <c r="U27" s="28"/>
      <c r="V27" s="28"/>
      <c r="W27" s="428"/>
      <c r="X27" s="478"/>
      <c r="Y27" s="480"/>
      <c r="Z27" s="445"/>
      <c r="AA27" s="28"/>
      <c r="AB27" s="30"/>
      <c r="AC27" s="28"/>
      <c r="AD27" s="28"/>
      <c r="AE27" s="28"/>
      <c r="AF27" s="28"/>
      <c r="AG27" s="28"/>
      <c r="AH27" s="28"/>
      <c r="AI27" s="28"/>
      <c r="AK27" s="5"/>
      <c r="AL27" s="5"/>
      <c r="AM27" s="5"/>
      <c r="AN27" s="5"/>
      <c r="AO27" s="5"/>
      <c r="AP27" s="5"/>
      <c r="AQ27" s="5"/>
      <c r="AR27" s="5"/>
      <c r="AS27" s="5"/>
      <c r="AT27" s="28"/>
      <c r="AU27" s="516"/>
      <c r="AV27" s="516"/>
      <c r="AW27" s="516"/>
      <c r="AX27" s="516"/>
      <c r="AY27" s="516"/>
      <c r="AZ27" s="5"/>
      <c r="BA27" s="5"/>
      <c r="BB27" s="28"/>
      <c r="BC27" s="5" t="s">
        <v>27</v>
      </c>
      <c r="BD27" s="5">
        <f>ROUND(SUM(L17:N18,L20:N20,L22:M22,S17:U18,S20:U20,S22:T22,Z17:AB18,Z20:AB20,Z22:AA22),0)</f>
        <v>24</v>
      </c>
      <c r="BE27" s="5"/>
    </row>
    <row r="28" spans="1:57" ht="15" customHeight="1" x14ac:dyDescent="0.25">
      <c r="C28" s="34"/>
      <c r="D28" s="468"/>
      <c r="E28" s="468"/>
      <c r="F28" s="468"/>
      <c r="H28" s="47"/>
      <c r="I28" s="426" t="s">
        <v>202</v>
      </c>
      <c r="J28" s="464">
        <v>10</v>
      </c>
      <c r="K28" s="466" t="s">
        <v>7</v>
      </c>
      <c r="L28" s="433">
        <v>1</v>
      </c>
      <c r="M28" s="28"/>
      <c r="N28" s="28"/>
      <c r="O28" s="28"/>
      <c r="P28" s="426" t="s">
        <v>134</v>
      </c>
      <c r="Q28" s="464">
        <v>20</v>
      </c>
      <c r="R28" s="466" t="s">
        <v>7</v>
      </c>
      <c r="S28" s="433">
        <v>1</v>
      </c>
      <c r="T28" s="28"/>
      <c r="U28" s="28"/>
      <c r="V28" s="28"/>
      <c r="W28" s="426" t="s">
        <v>134</v>
      </c>
      <c r="X28" s="464">
        <v>30</v>
      </c>
      <c r="Y28" s="466" t="s">
        <v>7</v>
      </c>
      <c r="Z28" s="433">
        <v>1</v>
      </c>
      <c r="AA28" s="28"/>
      <c r="AB28" s="28"/>
      <c r="AC28" s="28"/>
      <c r="AD28" s="31"/>
      <c r="AE28" s="28"/>
      <c r="AF28" s="28"/>
      <c r="AG28" s="28"/>
      <c r="AH28" s="28"/>
      <c r="AI28" s="28"/>
      <c r="AK28" s="40">
        <f>J28/100</f>
        <v>0.1</v>
      </c>
      <c r="AL28" s="5">
        <f>L28*J28/100</f>
        <v>0.1</v>
      </c>
      <c r="AM28" s="5"/>
      <c r="AN28" s="40">
        <f>Q28/100</f>
        <v>0.2</v>
      </c>
      <c r="AO28" s="5">
        <f>S28*Q28/100</f>
        <v>0.2</v>
      </c>
      <c r="AP28" s="5"/>
      <c r="AQ28" s="40">
        <f>X28/100</f>
        <v>0.3</v>
      </c>
      <c r="AR28" s="5">
        <f>Z28*X28/100</f>
        <v>0.3</v>
      </c>
      <c r="AS28" s="5"/>
      <c r="AT28" s="28"/>
      <c r="AU28" s="88"/>
      <c r="AV28" s="88"/>
      <c r="AW28" s="88"/>
      <c r="AX28" s="88"/>
      <c r="AY28" s="5"/>
      <c r="AZ28" s="5"/>
      <c r="BA28" s="5"/>
      <c r="BB28" s="28"/>
      <c r="BC28" s="5"/>
      <c r="BD28" s="5"/>
      <c r="BE28" s="5"/>
    </row>
    <row r="29" spans="1:57" ht="32.25" customHeight="1" thickBot="1" x14ac:dyDescent="0.3">
      <c r="B29" s="25"/>
      <c r="C29" s="34"/>
      <c r="D29" s="469" t="s">
        <v>19</v>
      </c>
      <c r="E29" s="469"/>
      <c r="F29" s="469"/>
      <c r="H29" s="47"/>
      <c r="I29" s="475"/>
      <c r="J29" s="465"/>
      <c r="K29" s="467"/>
      <c r="L29" s="434"/>
      <c r="M29" s="28"/>
      <c r="N29" s="28"/>
      <c r="O29" s="28"/>
      <c r="P29" s="475"/>
      <c r="Q29" s="465"/>
      <c r="R29" s="467"/>
      <c r="S29" s="434"/>
      <c r="T29" s="28"/>
      <c r="U29" s="28"/>
      <c r="V29" s="28"/>
      <c r="W29" s="463"/>
      <c r="X29" s="465"/>
      <c r="Y29" s="467"/>
      <c r="Z29" s="434"/>
      <c r="AA29" s="28"/>
      <c r="AB29" s="28"/>
      <c r="AC29" s="28"/>
      <c r="AD29" s="28"/>
      <c r="AE29" s="28"/>
      <c r="AF29" s="28"/>
      <c r="AG29" s="28"/>
      <c r="AH29" s="28"/>
      <c r="AI29" s="28"/>
      <c r="AK29" s="5"/>
      <c r="AL29" s="5"/>
      <c r="AM29" s="5"/>
      <c r="AN29" s="5"/>
      <c r="AO29" s="5"/>
      <c r="AP29" s="5"/>
      <c r="AQ29" s="5"/>
      <c r="AR29" s="5"/>
      <c r="AS29" s="5"/>
      <c r="AT29" s="28"/>
      <c r="AU29" s="516" t="str">
        <f>I28</f>
        <v>The path width is narrower than the recommended width for the path type, and narrower than 2 meters</v>
      </c>
      <c r="AV29" s="516"/>
      <c r="AW29" s="516"/>
      <c r="AX29" s="516"/>
      <c r="AY29" s="516"/>
      <c r="AZ29" s="267">
        <f>SUM(L28)*J28/100+SUM(S28)*Q28/100+SUM(Z28)*X28/100</f>
        <v>0.60000000000000009</v>
      </c>
      <c r="BA29" s="5"/>
      <c r="BB29" s="28"/>
      <c r="BC29" s="5" t="s">
        <v>28</v>
      </c>
      <c r="BD29" s="5">
        <f>ROUND(SUM(L33:L54,S33:S54,Z33:Z54),0)</f>
        <v>30</v>
      </c>
      <c r="BE29" s="5"/>
    </row>
    <row r="30" spans="1:57" ht="15" customHeight="1" thickBot="1" x14ac:dyDescent="0.3">
      <c r="C30" s="34"/>
      <c r="D30" s="469"/>
      <c r="E30" s="469"/>
      <c r="F30" s="469"/>
      <c r="H30" s="28"/>
      <c r="I30" s="269"/>
      <c r="J30" s="249"/>
      <c r="K30" s="249"/>
      <c r="L30" s="249"/>
      <c r="M30" s="28"/>
      <c r="N30" s="28"/>
      <c r="O30" s="28"/>
      <c r="P30" s="28"/>
      <c r="Q30" s="28"/>
      <c r="R30" s="28"/>
      <c r="S30" s="28"/>
      <c r="T30" s="28"/>
      <c r="U30" s="28"/>
      <c r="V30" s="28"/>
      <c r="W30" s="28"/>
      <c r="X30" s="28"/>
      <c r="Y30" s="28"/>
      <c r="Z30" s="28"/>
      <c r="AA30" s="28"/>
      <c r="AB30" s="28"/>
      <c r="AC30" s="28"/>
      <c r="AD30" s="31"/>
      <c r="AE30" s="28"/>
      <c r="AF30" s="28"/>
      <c r="AG30" s="28"/>
      <c r="AH30" s="28"/>
      <c r="AI30" s="28"/>
      <c r="AK30" s="5"/>
      <c r="AL30" s="5"/>
      <c r="AM30" s="5"/>
      <c r="AN30" s="5"/>
      <c r="AO30" s="5"/>
      <c r="AP30" s="5"/>
      <c r="AQ30" s="5"/>
      <c r="AR30" s="5"/>
      <c r="AS30" s="5"/>
      <c r="AT30" s="28"/>
      <c r="AU30" s="516"/>
      <c r="AV30" s="516"/>
      <c r="AW30" s="516"/>
      <c r="AX30" s="516"/>
      <c r="AY30" s="516"/>
      <c r="AZ30" s="5"/>
      <c r="BA30" s="5"/>
      <c r="BB30" s="28"/>
      <c r="BC30" s="5"/>
      <c r="BD30" s="5"/>
      <c r="BE30" s="5"/>
    </row>
    <row r="31" spans="1:57" x14ac:dyDescent="0.25">
      <c r="C31" s="34"/>
      <c r="D31" s="469"/>
      <c r="E31" s="469"/>
      <c r="F31" s="469"/>
      <c r="H31" s="47"/>
      <c r="I31" s="489" t="s">
        <v>114</v>
      </c>
      <c r="J31" s="491" t="s">
        <v>49</v>
      </c>
      <c r="K31" s="492"/>
      <c r="L31" s="431" t="s">
        <v>67</v>
      </c>
      <c r="M31" s="270"/>
      <c r="N31" s="28"/>
      <c r="O31" s="28"/>
      <c r="P31" s="489" t="s">
        <v>30</v>
      </c>
      <c r="Q31" s="491" t="s">
        <v>49</v>
      </c>
      <c r="R31" s="492"/>
      <c r="S31" s="431" t="s">
        <v>67</v>
      </c>
      <c r="T31" s="28"/>
      <c r="U31" s="28"/>
      <c r="V31" s="28"/>
      <c r="W31" s="489" t="s">
        <v>114</v>
      </c>
      <c r="X31" s="491" t="s">
        <v>49</v>
      </c>
      <c r="Y31" s="492"/>
      <c r="Z31" s="431" t="s">
        <v>67</v>
      </c>
      <c r="AA31" s="28"/>
      <c r="AB31" s="28"/>
      <c r="AC31" s="28"/>
      <c r="AD31" s="28"/>
      <c r="AE31" s="28"/>
      <c r="AF31" s="28"/>
      <c r="AG31" s="28"/>
      <c r="AH31" s="28"/>
      <c r="AI31" s="28"/>
      <c r="AK31" s="5"/>
      <c r="AL31" s="5"/>
      <c r="AM31" s="5"/>
      <c r="AN31" s="5"/>
      <c r="AO31" s="5"/>
      <c r="AP31" s="5"/>
      <c r="AQ31" s="5"/>
      <c r="AR31" s="5"/>
      <c r="AS31" s="5"/>
      <c r="AT31" s="28"/>
      <c r="AU31" s="88"/>
      <c r="AV31" s="88"/>
      <c r="AW31" s="88"/>
      <c r="AX31" s="88"/>
      <c r="AY31" s="5"/>
      <c r="AZ31" s="5"/>
      <c r="BA31" s="5"/>
      <c r="BB31" s="28"/>
      <c r="BC31" s="5"/>
      <c r="BD31" s="5"/>
      <c r="BE31" s="5"/>
    </row>
    <row r="32" spans="1:57" ht="15" customHeight="1" thickBot="1" x14ac:dyDescent="0.3">
      <c r="H32" s="47"/>
      <c r="I32" s="490"/>
      <c r="J32" s="493"/>
      <c r="K32" s="494"/>
      <c r="L32" s="432"/>
      <c r="M32" s="144"/>
      <c r="N32" s="28"/>
      <c r="O32" s="28"/>
      <c r="P32" s="490"/>
      <c r="Q32" s="493"/>
      <c r="R32" s="494"/>
      <c r="S32" s="432"/>
      <c r="T32" s="28"/>
      <c r="U32" s="28"/>
      <c r="V32" s="28"/>
      <c r="W32" s="490"/>
      <c r="X32" s="493"/>
      <c r="Y32" s="494"/>
      <c r="Z32" s="432"/>
      <c r="AA32" s="28"/>
      <c r="AB32" s="28"/>
      <c r="AC32" s="28"/>
      <c r="AD32" s="31"/>
      <c r="AE32" s="28"/>
      <c r="AF32" s="28"/>
      <c r="AG32" s="28"/>
      <c r="AH32" s="28"/>
      <c r="AI32" s="28"/>
      <c r="AK32" s="5"/>
      <c r="AL32" s="5"/>
      <c r="AM32" s="5"/>
      <c r="AN32" s="5"/>
      <c r="AO32" s="5"/>
      <c r="AP32" s="5"/>
      <c r="AQ32" s="5"/>
      <c r="AR32" s="5"/>
      <c r="AS32" s="5"/>
      <c r="AT32" s="28"/>
      <c r="AU32" s="5"/>
      <c r="AV32" s="88"/>
      <c r="AW32" s="88"/>
      <c r="AX32" s="88"/>
      <c r="AY32" s="88"/>
      <c r="AZ32" s="5"/>
      <c r="BA32" s="5"/>
      <c r="BB32" s="28"/>
      <c r="BC32" s="5"/>
      <c r="BD32" s="5"/>
      <c r="BE32" s="5"/>
    </row>
    <row r="33" spans="1:57" ht="15" customHeight="1" x14ac:dyDescent="0.25">
      <c r="H33" s="47"/>
      <c r="I33" s="497" t="s">
        <v>156</v>
      </c>
      <c r="J33" s="498">
        <v>70</v>
      </c>
      <c r="K33" s="500" t="s">
        <v>7</v>
      </c>
      <c r="L33" s="481">
        <v>1</v>
      </c>
      <c r="M33" s="30"/>
      <c r="N33" s="28"/>
      <c r="O33" s="28"/>
      <c r="P33" s="497" t="s">
        <v>156</v>
      </c>
      <c r="Q33" s="511">
        <v>70</v>
      </c>
      <c r="R33" s="514" t="s">
        <v>7</v>
      </c>
      <c r="S33" s="515">
        <v>1</v>
      </c>
      <c r="T33" s="28"/>
      <c r="U33" s="28"/>
      <c r="V33" s="28"/>
      <c r="W33" s="423" t="s">
        <v>158</v>
      </c>
      <c r="X33" s="511">
        <v>70</v>
      </c>
      <c r="Y33" s="514" t="s">
        <v>7</v>
      </c>
      <c r="Z33" s="515">
        <v>1</v>
      </c>
      <c r="AA33" s="28"/>
      <c r="AB33" s="28"/>
      <c r="AC33" s="28"/>
      <c r="AD33" s="28"/>
      <c r="AE33" s="28"/>
      <c r="AF33" s="28"/>
      <c r="AG33" s="28"/>
      <c r="AH33" s="28"/>
      <c r="AI33" s="28"/>
      <c r="AK33" s="6">
        <f>J33/100</f>
        <v>0.7</v>
      </c>
      <c r="AL33" s="5">
        <f>L33*J33/100</f>
        <v>0.7</v>
      </c>
      <c r="AM33" s="5"/>
      <c r="AN33" s="6">
        <f>Q33/100</f>
        <v>0.7</v>
      </c>
      <c r="AO33" s="5">
        <f>S33*Q33/100</f>
        <v>0.7</v>
      </c>
      <c r="AP33" s="5"/>
      <c r="AQ33" s="6">
        <f>X33/100</f>
        <v>0.7</v>
      </c>
      <c r="AR33" s="5">
        <f>Z33*X33/100</f>
        <v>0.7</v>
      </c>
      <c r="AS33" s="5"/>
      <c r="AT33" s="28"/>
      <c r="AU33" s="516" t="str">
        <f>I33</f>
        <v>Cycle lane with a width that  meets the recommended width for the traffic volume (incl. edge line) or wider</v>
      </c>
      <c r="AV33" s="516"/>
      <c r="AW33" s="516"/>
      <c r="AX33" s="516"/>
      <c r="AY33" s="516"/>
      <c r="AZ33" s="267">
        <f>SUM(L33)*J33/100+SUM(S33)*Q33/100+SUM(Z37)*X37/100</f>
        <v>2</v>
      </c>
      <c r="BA33" s="5"/>
      <c r="BB33" s="28"/>
      <c r="BC33" s="5"/>
      <c r="BD33" s="5"/>
      <c r="BE33" s="5"/>
    </row>
    <row r="34" spans="1:57" ht="15" customHeight="1" x14ac:dyDescent="0.3">
      <c r="A34" s="482" t="s">
        <v>50</v>
      </c>
      <c r="B34" s="482"/>
      <c r="C34" s="482"/>
      <c r="D34" s="482"/>
      <c r="E34" s="482"/>
      <c r="F34" s="482"/>
      <c r="G34" s="482"/>
      <c r="H34" s="28"/>
      <c r="I34" s="424"/>
      <c r="J34" s="499"/>
      <c r="K34" s="501"/>
      <c r="L34" s="495"/>
      <c r="M34" s="28"/>
      <c r="N34" s="28"/>
      <c r="O34" s="28"/>
      <c r="P34" s="424"/>
      <c r="Q34" s="484"/>
      <c r="R34" s="487"/>
      <c r="S34" s="421"/>
      <c r="T34" s="28"/>
      <c r="U34" s="28"/>
      <c r="V34" s="28"/>
      <c r="W34" s="425"/>
      <c r="X34" s="485"/>
      <c r="Y34" s="488"/>
      <c r="Z34" s="422"/>
      <c r="AA34" s="28"/>
      <c r="AB34" s="28"/>
      <c r="AC34" s="28"/>
      <c r="AD34" s="28"/>
      <c r="AE34" s="28"/>
      <c r="AF34" s="28"/>
      <c r="AG34" s="28"/>
      <c r="AH34" s="28"/>
      <c r="AI34" s="28"/>
      <c r="AK34" s="5"/>
      <c r="AL34" s="5"/>
      <c r="AM34" s="5"/>
      <c r="AN34" s="5"/>
      <c r="AO34" s="5"/>
      <c r="AP34" s="5"/>
      <c r="AQ34" s="5"/>
      <c r="AR34" s="5"/>
      <c r="AS34" s="5"/>
      <c r="AT34" s="28"/>
      <c r="AU34" s="516"/>
      <c r="AV34" s="516"/>
      <c r="AW34" s="516"/>
      <c r="AX34" s="516"/>
      <c r="AY34" s="516"/>
      <c r="AZ34" s="5"/>
      <c r="BA34" s="5"/>
      <c r="BB34" s="28"/>
      <c r="BC34" s="5"/>
      <c r="BD34" s="5"/>
      <c r="BE34" s="5"/>
    </row>
    <row r="35" spans="1:57" x14ac:dyDescent="0.25">
      <c r="H35" s="47"/>
      <c r="I35" s="425"/>
      <c r="J35" s="447"/>
      <c r="K35" s="449"/>
      <c r="L35" s="445"/>
      <c r="M35" s="30"/>
      <c r="N35" s="28"/>
      <c r="O35" s="28"/>
      <c r="P35" s="425"/>
      <c r="Q35" s="485"/>
      <c r="R35" s="488"/>
      <c r="S35" s="422"/>
      <c r="T35" s="28"/>
      <c r="U35" s="28"/>
      <c r="V35" s="47"/>
      <c r="W35" s="423" t="s">
        <v>159</v>
      </c>
      <c r="X35" s="483">
        <v>70</v>
      </c>
      <c r="Y35" s="486" t="s">
        <v>7</v>
      </c>
      <c r="Z35" s="420">
        <v>1</v>
      </c>
      <c r="AA35" s="28"/>
      <c r="AB35" s="28"/>
      <c r="AC35" s="28"/>
      <c r="AD35" s="28"/>
      <c r="AE35" s="28"/>
      <c r="AF35" s="28"/>
      <c r="AG35" s="28"/>
      <c r="AH35" s="28"/>
      <c r="AI35" s="28"/>
      <c r="AK35" s="5"/>
      <c r="AL35" s="5"/>
      <c r="AM35" s="5"/>
      <c r="AN35" s="5"/>
      <c r="AO35" s="5"/>
      <c r="AP35" s="5"/>
      <c r="AQ35" s="5"/>
      <c r="AR35" s="5"/>
      <c r="AS35" s="5"/>
      <c r="AT35" s="28"/>
      <c r="AU35" s="516"/>
      <c r="AV35" s="516"/>
      <c r="AW35" s="516"/>
      <c r="AX35" s="516"/>
      <c r="AY35" s="516"/>
      <c r="AZ35" s="267"/>
      <c r="BA35" s="5"/>
      <c r="BB35" s="28"/>
      <c r="BC35" s="5"/>
      <c r="BD35" s="5"/>
      <c r="BE35" s="5"/>
    </row>
    <row r="36" spans="1:57" ht="15" customHeight="1" thickBot="1" x14ac:dyDescent="0.3">
      <c r="H36" s="47"/>
      <c r="I36" s="423" t="s">
        <v>158</v>
      </c>
      <c r="J36" s="446">
        <v>50</v>
      </c>
      <c r="K36" s="448" t="s">
        <v>7</v>
      </c>
      <c r="L36" s="433">
        <v>1</v>
      </c>
      <c r="M36" s="28"/>
      <c r="N36" s="28"/>
      <c r="O36" s="28"/>
      <c r="P36" s="423" t="s">
        <v>158</v>
      </c>
      <c r="Q36" s="483">
        <v>60</v>
      </c>
      <c r="R36" s="486" t="s">
        <v>7</v>
      </c>
      <c r="S36" s="420">
        <v>1</v>
      </c>
      <c r="T36" s="28"/>
      <c r="U36" s="28"/>
      <c r="V36" s="47"/>
      <c r="W36" s="425"/>
      <c r="X36" s="485"/>
      <c r="Y36" s="488"/>
      <c r="Z36" s="421"/>
      <c r="AA36" s="28"/>
      <c r="AB36" s="28"/>
      <c r="AC36" s="28"/>
      <c r="AD36" s="28"/>
      <c r="AE36" s="28"/>
      <c r="AF36" s="28"/>
      <c r="AG36" s="28"/>
      <c r="AH36" s="28"/>
      <c r="AI36" s="28"/>
      <c r="AK36" s="6">
        <f>J36/100</f>
        <v>0.5</v>
      </c>
      <c r="AL36" s="5">
        <f>L36*J36/100</f>
        <v>0.5</v>
      </c>
      <c r="AM36" s="5"/>
      <c r="AN36" s="6">
        <f>Q36/100</f>
        <v>0.6</v>
      </c>
      <c r="AO36" s="5">
        <f>S36*Q36/100</f>
        <v>0.6</v>
      </c>
      <c r="AP36" s="5"/>
      <c r="AQ36" s="6">
        <f>X35/100</f>
        <v>0.7</v>
      </c>
      <c r="AR36" s="5">
        <f>Z35*X35/100</f>
        <v>0.7</v>
      </c>
      <c r="AS36" s="5"/>
      <c r="AT36" s="28"/>
      <c r="AU36" s="88"/>
      <c r="AV36" s="88"/>
      <c r="AW36" s="88"/>
      <c r="AX36" s="88"/>
      <c r="AY36" s="5"/>
      <c r="AZ36" s="267"/>
      <c r="BA36" s="5"/>
      <c r="BB36" s="28"/>
      <c r="BC36" s="5"/>
      <c r="BD36" s="5"/>
      <c r="BE36" s="5"/>
    </row>
    <row r="37" spans="1:57" ht="15" customHeight="1" x14ac:dyDescent="0.25">
      <c r="B37" s="306" t="s">
        <v>51</v>
      </c>
      <c r="C37" s="161"/>
      <c r="E37" s="470" t="s">
        <v>52</v>
      </c>
      <c r="F37" s="470"/>
      <c r="H37" s="47"/>
      <c r="I37" s="496"/>
      <c r="J37" s="447"/>
      <c r="K37" s="449"/>
      <c r="L37" s="495"/>
      <c r="M37" s="28"/>
      <c r="N37" s="30"/>
      <c r="O37" s="47"/>
      <c r="P37" s="425"/>
      <c r="Q37" s="485"/>
      <c r="R37" s="488"/>
      <c r="S37" s="421"/>
      <c r="T37" s="30"/>
      <c r="U37" s="30"/>
      <c r="V37" s="141"/>
      <c r="W37" s="497" t="s">
        <v>156</v>
      </c>
      <c r="X37" s="518">
        <v>60</v>
      </c>
      <c r="Y37" s="519" t="s">
        <v>7</v>
      </c>
      <c r="Z37" s="420">
        <v>1</v>
      </c>
      <c r="AA37" s="30"/>
      <c r="AB37" s="28"/>
      <c r="AC37" s="28"/>
      <c r="AD37" s="28"/>
      <c r="AE37" s="28"/>
      <c r="AF37" s="28"/>
      <c r="AG37" s="28"/>
      <c r="AH37" s="28"/>
      <c r="AI37" s="28"/>
      <c r="AK37" s="5"/>
      <c r="AL37" s="5"/>
      <c r="AM37" s="5"/>
      <c r="AN37" s="5"/>
      <c r="AO37" s="5"/>
      <c r="AP37" s="5"/>
      <c r="AQ37" s="5"/>
      <c r="AR37" s="5"/>
      <c r="AS37" s="5"/>
      <c r="AT37" s="28"/>
      <c r="AU37" s="5" t="str">
        <f>I36</f>
        <v>Unidirectional cycle paths as part of separated multi-use paths along roads</v>
      </c>
      <c r="AV37" s="88"/>
      <c r="AW37" s="88"/>
      <c r="AX37" s="88"/>
      <c r="AY37" s="5"/>
      <c r="AZ37" s="8">
        <f>SUM(L36)*J36/100+SUM(S36)*Q36/100+SUM(Z33)*X33/100</f>
        <v>1.8</v>
      </c>
      <c r="BA37" s="5"/>
      <c r="BB37" s="28"/>
      <c r="BC37" s="5"/>
      <c r="BD37" s="5"/>
      <c r="BE37" s="5"/>
    </row>
    <row r="38" spans="1:57" ht="15" customHeight="1" x14ac:dyDescent="0.25">
      <c r="B38" s="161"/>
      <c r="C38" s="161"/>
      <c r="E38" s="470"/>
      <c r="F38" s="470"/>
      <c r="H38" s="47"/>
      <c r="I38" s="423" t="s">
        <v>203</v>
      </c>
      <c r="J38" s="483">
        <v>30</v>
      </c>
      <c r="K38" s="486" t="s">
        <v>7</v>
      </c>
      <c r="L38" s="420">
        <v>1</v>
      </c>
      <c r="M38" s="122"/>
      <c r="N38" s="28"/>
      <c r="O38" s="47"/>
      <c r="P38" s="426" t="s">
        <v>157</v>
      </c>
      <c r="Q38" s="483">
        <v>40</v>
      </c>
      <c r="R38" s="487" t="s">
        <v>7</v>
      </c>
      <c r="S38" s="420">
        <v>1</v>
      </c>
      <c r="T38" s="144"/>
      <c r="U38" s="28"/>
      <c r="V38" s="47"/>
      <c r="W38" s="424"/>
      <c r="X38" s="518"/>
      <c r="Y38" s="519"/>
      <c r="Z38" s="421"/>
      <c r="AA38" s="28"/>
      <c r="AB38" s="28"/>
      <c r="AC38" s="28"/>
      <c r="AD38" s="28"/>
      <c r="AE38" s="28"/>
      <c r="AF38" s="28"/>
      <c r="AG38" s="28"/>
      <c r="AH38" s="28"/>
      <c r="AI38" s="28"/>
      <c r="AK38" s="6">
        <f>J38/100</f>
        <v>0.3</v>
      </c>
      <c r="AL38" s="5">
        <f>L38*J38/100</f>
        <v>0.3</v>
      </c>
      <c r="AM38" s="5"/>
      <c r="AN38" s="6">
        <f>Q38/100</f>
        <v>0.4</v>
      </c>
      <c r="AO38" s="5">
        <f>S38*Q38/100</f>
        <v>0.4</v>
      </c>
      <c r="AP38" s="5"/>
      <c r="AQ38" s="40">
        <f>X37/100</f>
        <v>0.6</v>
      </c>
      <c r="AR38" s="5">
        <f>Z38*X37/100</f>
        <v>0</v>
      </c>
      <c r="AS38" s="5"/>
      <c r="AT38" s="28"/>
      <c r="AU38" s="5"/>
      <c r="AV38" s="5"/>
      <c r="AW38" s="5"/>
      <c r="AX38" s="5"/>
      <c r="AY38" s="5"/>
      <c r="AZ38" s="5"/>
      <c r="BA38" s="5"/>
      <c r="BB38" s="28"/>
      <c r="BC38" s="5"/>
      <c r="BD38" s="5"/>
      <c r="BE38" s="5"/>
    </row>
    <row r="39" spans="1:57" ht="15" customHeight="1" x14ac:dyDescent="0.3">
      <c r="A39" s="452" t="s">
        <v>53</v>
      </c>
      <c r="B39" s="452"/>
      <c r="C39" s="452"/>
      <c r="D39" s="452"/>
      <c r="E39" s="234">
        <f>L57+S57+Z57</f>
        <v>60</v>
      </c>
      <c r="F39" s="233" t="s">
        <v>6</v>
      </c>
      <c r="H39" s="47"/>
      <c r="I39" s="424"/>
      <c r="J39" s="484"/>
      <c r="K39" s="487"/>
      <c r="L39" s="421"/>
      <c r="M39" s="122"/>
      <c r="N39" s="30"/>
      <c r="O39" s="47"/>
      <c r="P39" s="427"/>
      <c r="Q39" s="484"/>
      <c r="R39" s="487"/>
      <c r="S39" s="421"/>
      <c r="T39" s="30"/>
      <c r="U39" s="30"/>
      <c r="V39" s="141"/>
      <c r="W39" s="425"/>
      <c r="X39" s="510"/>
      <c r="Y39" s="506"/>
      <c r="Z39" s="422"/>
      <c r="AA39" s="30"/>
      <c r="AB39" s="28"/>
      <c r="AC39" s="28"/>
      <c r="AD39" s="28"/>
      <c r="AE39" s="28"/>
      <c r="AF39" s="28"/>
      <c r="AG39" s="28"/>
      <c r="AH39" s="28"/>
      <c r="AI39" s="28"/>
      <c r="AK39" s="5"/>
      <c r="AL39" s="5"/>
      <c r="AM39" s="5"/>
      <c r="AN39" s="5"/>
      <c r="AO39" s="5"/>
      <c r="AP39" s="5"/>
      <c r="AQ39" s="5"/>
      <c r="AR39" s="5"/>
      <c r="AS39" s="5"/>
      <c r="AT39" s="28"/>
      <c r="AU39" s="516" t="str">
        <f>I38</f>
        <v xml:space="preserve">
Routes along low-traffic roads without cycling infrastructure where the maximum speed is 40 km/h</v>
      </c>
      <c r="AV39" s="516"/>
      <c r="AW39" s="516"/>
      <c r="AX39" s="516"/>
      <c r="AY39" s="516"/>
      <c r="AZ39" s="267">
        <f>SUM(L38)*J38/100+SUM(S41)*Q41/100+SUM(Z42)*X42/100</f>
        <v>1.1000000000000001</v>
      </c>
      <c r="BA39" s="5"/>
      <c r="BB39" s="28"/>
      <c r="BC39" s="5"/>
      <c r="BD39" s="5"/>
      <c r="BE39" s="5"/>
    </row>
    <row r="40" spans="1:57" ht="15" customHeight="1" x14ac:dyDescent="0.25">
      <c r="H40" s="47"/>
      <c r="I40" s="425"/>
      <c r="J40" s="485"/>
      <c r="K40" s="488"/>
      <c r="L40" s="422"/>
      <c r="M40" s="122"/>
      <c r="N40" s="28"/>
      <c r="O40" s="47"/>
      <c r="P40" s="428"/>
      <c r="Q40" s="485"/>
      <c r="R40" s="487"/>
      <c r="S40" s="422"/>
      <c r="T40" s="28"/>
      <c r="U40" s="28"/>
      <c r="V40" s="47"/>
      <c r="W40" s="423" t="s">
        <v>161</v>
      </c>
      <c r="X40" s="483">
        <v>50</v>
      </c>
      <c r="Y40" s="486" t="s">
        <v>7</v>
      </c>
      <c r="Z40" s="420">
        <v>1</v>
      </c>
      <c r="AA40" s="28"/>
      <c r="AB40" s="28"/>
      <c r="AC40" s="28"/>
      <c r="AD40" s="28"/>
      <c r="AE40" s="28"/>
      <c r="AF40" s="28"/>
      <c r="AG40" s="28"/>
      <c r="AH40" s="28"/>
      <c r="AI40" s="28"/>
      <c r="AK40" s="5"/>
      <c r="AL40" s="5"/>
      <c r="AM40" s="5"/>
      <c r="AN40" s="5"/>
      <c r="AO40" s="5"/>
      <c r="AP40" s="5"/>
      <c r="AQ40" s="5"/>
      <c r="AR40" s="5"/>
      <c r="AS40" s="5"/>
      <c r="AT40" s="28"/>
      <c r="AU40" s="516"/>
      <c r="AV40" s="516"/>
      <c r="AW40" s="516"/>
      <c r="AX40" s="516"/>
      <c r="AY40" s="516"/>
      <c r="AZ40" s="5"/>
      <c r="BA40" s="5"/>
      <c r="BB40" s="28"/>
      <c r="BC40" s="5"/>
      <c r="BD40" s="5"/>
      <c r="BE40" s="5"/>
    </row>
    <row r="41" spans="1:57" ht="15" customHeight="1" x14ac:dyDescent="0.25">
      <c r="H41" s="47"/>
      <c r="I41" s="426" t="s">
        <v>157</v>
      </c>
      <c r="J41" s="484">
        <v>30</v>
      </c>
      <c r="K41" s="486" t="s">
        <v>7</v>
      </c>
      <c r="L41" s="421">
        <v>1</v>
      </c>
      <c r="M41" s="30"/>
      <c r="N41" s="30"/>
      <c r="O41" s="47"/>
      <c r="P41" s="512" t="s">
        <v>204</v>
      </c>
      <c r="Q41" s="483">
        <v>40</v>
      </c>
      <c r="R41" s="486" t="s">
        <v>7</v>
      </c>
      <c r="S41" s="420">
        <v>1</v>
      </c>
      <c r="T41" s="30"/>
      <c r="U41" s="30"/>
      <c r="V41" s="141"/>
      <c r="W41" s="502"/>
      <c r="X41" s="485"/>
      <c r="Y41" s="488"/>
      <c r="Z41" s="422"/>
      <c r="AA41" s="28"/>
      <c r="AB41" s="28"/>
      <c r="AC41" s="28"/>
      <c r="AD41" s="28"/>
      <c r="AE41" s="28"/>
      <c r="AF41" s="28"/>
      <c r="AG41" s="28"/>
      <c r="AH41" s="28"/>
      <c r="AI41" s="28"/>
      <c r="AK41" s="6">
        <f>J41/100</f>
        <v>0.3</v>
      </c>
      <c r="AL41" s="5">
        <f>L41*J41/100</f>
        <v>0.3</v>
      </c>
      <c r="AM41" s="5"/>
      <c r="AN41" s="6">
        <f>Q41/100</f>
        <v>0.4</v>
      </c>
      <c r="AO41" s="5">
        <f>S41*Q41/100</f>
        <v>0.4</v>
      </c>
      <c r="AP41" s="5"/>
      <c r="AQ41" s="6">
        <f>X40/100</f>
        <v>0.5</v>
      </c>
      <c r="AR41" s="5">
        <f>Z40*X40/100</f>
        <v>0.5</v>
      </c>
      <c r="AS41" s="5"/>
      <c r="AT41" s="28"/>
      <c r="AU41" s="88"/>
      <c r="AV41" s="88"/>
      <c r="AW41" s="88"/>
      <c r="AX41" s="88"/>
      <c r="AY41" s="5"/>
      <c r="AZ41" s="267"/>
      <c r="BA41" s="5"/>
      <c r="BB41" s="28"/>
      <c r="BC41" s="5"/>
      <c r="BD41" s="5"/>
      <c r="BE41" s="5"/>
    </row>
    <row r="42" spans="1:57" ht="15" customHeight="1" x14ac:dyDescent="0.3">
      <c r="B42" s="233" t="s">
        <v>54</v>
      </c>
      <c r="H42" s="47"/>
      <c r="I42" s="427"/>
      <c r="J42" s="484"/>
      <c r="K42" s="487"/>
      <c r="L42" s="421"/>
      <c r="M42" s="28"/>
      <c r="N42" s="28"/>
      <c r="O42" s="47"/>
      <c r="P42" s="513"/>
      <c r="Q42" s="484"/>
      <c r="R42" s="487"/>
      <c r="S42" s="421"/>
      <c r="T42" s="28"/>
      <c r="U42" s="28"/>
      <c r="V42" s="47"/>
      <c r="W42" s="512" t="s">
        <v>204</v>
      </c>
      <c r="X42" s="483">
        <v>40</v>
      </c>
      <c r="Y42" s="487" t="s">
        <v>7</v>
      </c>
      <c r="Z42" s="420">
        <v>1</v>
      </c>
      <c r="AA42" s="28"/>
      <c r="AB42" s="28"/>
      <c r="AC42" s="28"/>
      <c r="AD42" s="28"/>
      <c r="AE42" s="28"/>
      <c r="AF42" s="28"/>
      <c r="AG42" s="28"/>
      <c r="AH42" s="28"/>
      <c r="AI42" s="28"/>
      <c r="AK42" s="5"/>
      <c r="AL42" s="5"/>
      <c r="AM42" s="5"/>
      <c r="AN42" s="5"/>
      <c r="AO42" s="5"/>
      <c r="AP42" s="5"/>
      <c r="AQ42" s="5"/>
      <c r="AR42" s="5"/>
      <c r="AS42" s="5"/>
      <c r="AT42" s="28"/>
      <c r="AU42" s="520" t="str">
        <f>I41</f>
        <v>Cycle lanes narrower than the recommended width for the traffic volume more than 1.5 m (incl. edge line)</v>
      </c>
      <c r="AV42" s="520"/>
      <c r="AW42" s="520"/>
      <c r="AX42" s="520"/>
      <c r="AY42" s="520"/>
      <c r="AZ42" s="8">
        <f>SUM(L41)*J41/100+SUM(S38)*Q38/100+SUM(Z45)*X45/100</f>
        <v>1</v>
      </c>
      <c r="BA42" s="5"/>
      <c r="BB42" s="28"/>
      <c r="BC42" s="5"/>
      <c r="BD42" s="5"/>
      <c r="BE42" s="5"/>
    </row>
    <row r="43" spans="1:57" ht="15" customHeight="1" x14ac:dyDescent="0.25">
      <c r="H43" s="47"/>
      <c r="I43" s="428"/>
      <c r="J43" s="485"/>
      <c r="K43" s="488"/>
      <c r="L43" s="422"/>
      <c r="M43" s="30"/>
      <c r="N43" s="28"/>
      <c r="O43" s="47"/>
      <c r="P43" s="496"/>
      <c r="Q43" s="485"/>
      <c r="R43" s="488"/>
      <c r="S43" s="422"/>
      <c r="T43" s="28"/>
      <c r="U43" s="28"/>
      <c r="V43" s="47"/>
      <c r="W43" s="513"/>
      <c r="X43" s="484"/>
      <c r="Y43" s="487"/>
      <c r="Z43" s="421"/>
      <c r="AA43" s="28"/>
      <c r="AB43" s="28"/>
      <c r="AC43" s="28"/>
      <c r="AD43" s="28"/>
      <c r="AE43" s="28"/>
      <c r="AF43" s="28"/>
      <c r="AG43" s="28"/>
      <c r="AH43" s="28"/>
      <c r="AI43" s="28"/>
      <c r="AK43" s="6">
        <f>J44/100</f>
        <v>0.2</v>
      </c>
      <c r="AL43" s="5">
        <f>L44*J44/100</f>
        <v>0.2</v>
      </c>
      <c r="AM43" s="5"/>
      <c r="AN43" s="40">
        <f>Q44/100</f>
        <v>0.4</v>
      </c>
      <c r="AO43" s="5">
        <f>S44*Q44/100</f>
        <v>0.4</v>
      </c>
      <c r="AP43" s="5"/>
      <c r="AQ43" s="6">
        <f>X42/100</f>
        <v>0.4</v>
      </c>
      <c r="AR43" s="5">
        <f>Z42*X42/100</f>
        <v>0.4</v>
      </c>
      <c r="AS43" s="5"/>
      <c r="AT43" s="28"/>
      <c r="AU43" s="520"/>
      <c r="AV43" s="520"/>
      <c r="AW43" s="520"/>
      <c r="AX43" s="520"/>
      <c r="AY43" s="520"/>
      <c r="AZ43" s="5"/>
      <c r="BA43" s="5"/>
      <c r="BB43" s="28"/>
      <c r="BC43" s="5"/>
      <c r="BD43" s="5"/>
      <c r="BE43" s="5"/>
    </row>
    <row r="44" spans="1:57" ht="15" customHeight="1" x14ac:dyDescent="0.25">
      <c r="B44" s="5" t="s">
        <v>55</v>
      </c>
      <c r="H44" s="28"/>
      <c r="I44" s="423" t="s">
        <v>160</v>
      </c>
      <c r="J44" s="483">
        <v>20</v>
      </c>
      <c r="K44" s="486" t="s">
        <v>7</v>
      </c>
      <c r="L44" s="420">
        <v>1</v>
      </c>
      <c r="M44" s="28"/>
      <c r="N44" s="30"/>
      <c r="O44" s="47"/>
      <c r="P44" s="423" t="s">
        <v>159</v>
      </c>
      <c r="Q44" s="509">
        <v>40</v>
      </c>
      <c r="R44" s="505" t="s">
        <v>7</v>
      </c>
      <c r="S44" s="420">
        <v>1</v>
      </c>
      <c r="T44" s="30"/>
      <c r="U44" s="28"/>
      <c r="V44" s="141"/>
      <c r="W44" s="496"/>
      <c r="X44" s="485"/>
      <c r="Y44" s="487"/>
      <c r="Z44" s="422"/>
      <c r="AA44" s="28"/>
      <c r="AB44" s="28"/>
      <c r="AC44" s="28"/>
      <c r="AD44" s="28"/>
      <c r="AE44" s="28"/>
      <c r="AF44" s="28"/>
      <c r="AG44" s="28"/>
      <c r="AH44" s="28"/>
      <c r="AI44" s="28"/>
      <c r="AK44" s="5"/>
      <c r="AL44" s="5"/>
      <c r="AM44" s="5"/>
      <c r="AN44" s="5"/>
      <c r="AO44" s="5"/>
      <c r="AP44" s="5"/>
      <c r="AQ44" s="5"/>
      <c r="AR44" s="5"/>
      <c r="AS44" s="5"/>
      <c r="AT44" s="28"/>
      <c r="AU44" s="520"/>
      <c r="AV44" s="520"/>
      <c r="AW44" s="520"/>
      <c r="AX44" s="520"/>
      <c r="AY44" s="520"/>
      <c r="AZ44" s="5"/>
      <c r="BA44" s="5"/>
      <c r="BB44" s="28"/>
      <c r="BC44" s="5"/>
      <c r="BD44" s="5"/>
      <c r="BE44" s="5"/>
    </row>
    <row r="45" spans="1:57" ht="15" customHeight="1" x14ac:dyDescent="0.25">
      <c r="B45" s="34"/>
      <c r="C45" s="34"/>
      <c r="D45" s="34"/>
      <c r="E45" s="34"/>
      <c r="F45" s="40">
        <f>IF(AL54&gt;0,(AL54/L57),0)</f>
        <v>0.53999999999999981</v>
      </c>
      <c r="H45" s="28"/>
      <c r="I45" s="425"/>
      <c r="J45" s="485"/>
      <c r="K45" s="488"/>
      <c r="L45" s="422"/>
      <c r="M45" s="30"/>
      <c r="N45" s="28"/>
      <c r="O45" s="47"/>
      <c r="P45" s="425"/>
      <c r="Q45" s="510"/>
      <c r="R45" s="506"/>
      <c r="S45" s="422"/>
      <c r="T45" s="28"/>
      <c r="U45" s="28"/>
      <c r="V45" s="47"/>
      <c r="W45" s="426" t="s">
        <v>157</v>
      </c>
      <c r="X45" s="483">
        <v>30</v>
      </c>
      <c r="Y45" s="486" t="s">
        <v>7</v>
      </c>
      <c r="Z45" s="420">
        <v>1</v>
      </c>
      <c r="AA45" s="28"/>
      <c r="AB45" s="31"/>
      <c r="AC45" s="28"/>
      <c r="AD45" s="28"/>
      <c r="AE45" s="28"/>
      <c r="AF45" s="28"/>
      <c r="AG45" s="28"/>
      <c r="AH45" s="28"/>
      <c r="AI45" s="28"/>
      <c r="AK45" s="40">
        <f>J46/100</f>
        <v>0.2</v>
      </c>
      <c r="AL45" s="5">
        <f>L46*J46/100</f>
        <v>0.2</v>
      </c>
      <c r="AM45" s="5"/>
      <c r="AN45" s="6">
        <f>Q46/100</f>
        <v>0.2</v>
      </c>
      <c r="AO45" s="5">
        <f>S46*Q46/100</f>
        <v>0.2</v>
      </c>
      <c r="AP45" s="5"/>
      <c r="AQ45" s="6">
        <f>X45/100</f>
        <v>0.3</v>
      </c>
      <c r="AR45" s="5">
        <f>Z45*X45/100</f>
        <v>0.3</v>
      </c>
      <c r="AS45" s="5"/>
      <c r="AT45" s="28"/>
      <c r="AU45" s="22"/>
      <c r="AV45" s="5"/>
      <c r="AW45" s="5"/>
      <c r="AX45" s="5"/>
      <c r="AY45" s="5"/>
      <c r="AZ45" s="8"/>
      <c r="BA45" s="5"/>
      <c r="BB45" s="28"/>
      <c r="BC45" s="5"/>
      <c r="BD45" s="5"/>
      <c r="BE45" s="5"/>
    </row>
    <row r="46" spans="1:57" ht="15" customHeight="1" x14ac:dyDescent="0.25">
      <c r="B46" s="228"/>
      <c r="C46" s="228"/>
      <c r="D46" s="228"/>
      <c r="E46" s="228"/>
      <c r="H46" s="47"/>
      <c r="I46" s="423" t="s">
        <v>159</v>
      </c>
      <c r="J46" s="503">
        <v>20</v>
      </c>
      <c r="K46" s="505" t="s">
        <v>7</v>
      </c>
      <c r="L46" s="507">
        <v>1</v>
      </c>
      <c r="M46" s="28"/>
      <c r="N46" s="28"/>
      <c r="O46" s="47"/>
      <c r="P46" s="423" t="s">
        <v>161</v>
      </c>
      <c r="Q46" s="483">
        <v>20</v>
      </c>
      <c r="R46" s="486" t="s">
        <v>7</v>
      </c>
      <c r="S46" s="420">
        <v>1</v>
      </c>
      <c r="T46" s="28"/>
      <c r="U46" s="28"/>
      <c r="V46" s="47"/>
      <c r="W46" s="427"/>
      <c r="X46" s="484"/>
      <c r="Y46" s="487"/>
      <c r="Z46" s="421"/>
      <c r="AA46" s="28"/>
      <c r="AB46" s="31"/>
      <c r="AC46" s="28"/>
      <c r="AD46" s="28"/>
      <c r="AE46" s="28"/>
      <c r="AF46" s="28"/>
      <c r="AG46" s="28"/>
      <c r="AH46" s="28"/>
      <c r="AI46" s="28"/>
      <c r="AK46" s="5"/>
      <c r="AL46" s="5"/>
      <c r="AM46" s="5"/>
      <c r="AN46" s="5"/>
      <c r="AO46" s="5"/>
      <c r="AP46" s="5"/>
      <c r="AQ46" s="5"/>
      <c r="AR46" s="5"/>
      <c r="AS46" s="5"/>
      <c r="AT46" s="28"/>
      <c r="AU46" s="516" t="str">
        <f>I44</f>
        <v>Route stretches on roads without cycling infrastructure with a speed limit of 50 km/h</v>
      </c>
      <c r="AV46" s="516"/>
      <c r="AW46" s="516"/>
      <c r="AX46" s="516"/>
      <c r="AY46" s="516"/>
      <c r="AZ46" s="267">
        <f>SUM(L44)*J44/100+SUM(S48)*Q48/100+SUM(Z48)*X48/100</f>
        <v>0.60000000000000009</v>
      </c>
      <c r="BA46" s="5"/>
      <c r="BB46" s="28"/>
      <c r="BC46" s="5"/>
      <c r="BD46" s="5"/>
      <c r="BE46" s="5"/>
    </row>
    <row r="47" spans="1:57" ht="15" customHeight="1" x14ac:dyDescent="0.25">
      <c r="B47" s="5" t="s">
        <v>56</v>
      </c>
      <c r="H47" s="47"/>
      <c r="I47" s="425"/>
      <c r="J47" s="504"/>
      <c r="K47" s="506"/>
      <c r="L47" s="508"/>
      <c r="M47" s="28"/>
      <c r="N47" s="30"/>
      <c r="O47" s="47"/>
      <c r="P47" s="502"/>
      <c r="Q47" s="485"/>
      <c r="R47" s="488"/>
      <c r="S47" s="421"/>
      <c r="T47" s="30"/>
      <c r="U47" s="28"/>
      <c r="V47" s="141"/>
      <c r="W47" s="428"/>
      <c r="X47" s="485"/>
      <c r="Y47" s="488"/>
      <c r="Z47" s="422"/>
      <c r="AA47" s="28"/>
      <c r="AB47" s="31"/>
      <c r="AC47" s="28"/>
      <c r="AD47" s="28"/>
      <c r="AE47" s="28"/>
      <c r="AF47" s="28"/>
      <c r="AG47" s="28"/>
      <c r="AH47" s="28"/>
      <c r="AI47" s="28"/>
      <c r="AK47" s="6">
        <f>J48/100</f>
        <v>0.1</v>
      </c>
      <c r="AL47" s="5">
        <f>L48*J48/100</f>
        <v>0.1</v>
      </c>
      <c r="AM47" s="5"/>
      <c r="AN47" s="6">
        <f>Q48/100</f>
        <v>0.2</v>
      </c>
      <c r="AO47" s="5">
        <f>S48*Q48/100</f>
        <v>0.2</v>
      </c>
      <c r="AP47" s="5"/>
      <c r="AQ47" s="6">
        <f>X48/100</f>
        <v>0.2</v>
      </c>
      <c r="AR47" s="5">
        <f>Z48*X48/100</f>
        <v>0.2</v>
      </c>
      <c r="AS47" s="5"/>
      <c r="AT47" s="28"/>
      <c r="AU47" s="516"/>
      <c r="AV47" s="516"/>
      <c r="AW47" s="516"/>
      <c r="AX47" s="516"/>
      <c r="AY47" s="516"/>
      <c r="AZ47" s="267"/>
      <c r="BA47" s="5"/>
      <c r="BB47" s="28"/>
      <c r="BC47" s="5"/>
      <c r="BD47" s="5"/>
      <c r="BE47" s="5"/>
    </row>
    <row r="48" spans="1:57" ht="15" customHeight="1" x14ac:dyDescent="0.25">
      <c r="B48" s="34"/>
      <c r="C48" s="34"/>
      <c r="D48" s="34"/>
      <c r="E48" s="34"/>
      <c r="F48" s="40">
        <f>IF(AO54&gt;0,(AO54/S57),0)</f>
        <v>0.58999999999999986</v>
      </c>
      <c r="H48" s="28"/>
      <c r="I48" s="423" t="s">
        <v>161</v>
      </c>
      <c r="J48" s="503">
        <v>10</v>
      </c>
      <c r="K48" s="505" t="s">
        <v>7</v>
      </c>
      <c r="L48" s="507">
        <v>1</v>
      </c>
      <c r="M48" s="28"/>
      <c r="N48" s="28"/>
      <c r="O48" s="47"/>
      <c r="P48" s="423" t="s">
        <v>160</v>
      </c>
      <c r="Q48" s="483">
        <v>20</v>
      </c>
      <c r="R48" s="486" t="s">
        <v>7</v>
      </c>
      <c r="S48" s="420">
        <v>1</v>
      </c>
      <c r="T48" s="28"/>
      <c r="U48" s="28"/>
      <c r="V48" s="47"/>
      <c r="W48" s="423" t="s">
        <v>160</v>
      </c>
      <c r="X48" s="483">
        <v>20</v>
      </c>
      <c r="Y48" s="486" t="s">
        <v>7</v>
      </c>
      <c r="Z48" s="420">
        <v>1</v>
      </c>
      <c r="AA48" s="28"/>
      <c r="AB48" s="31"/>
      <c r="AC48" s="28"/>
      <c r="AD48" s="28"/>
      <c r="AE48" s="28"/>
      <c r="AF48" s="28"/>
      <c r="AG48" s="28"/>
      <c r="AH48" s="28"/>
      <c r="AI48" s="28"/>
      <c r="AK48" s="5"/>
      <c r="AL48" s="5"/>
      <c r="AM48" s="5"/>
      <c r="AN48" s="5"/>
      <c r="AO48" s="5"/>
      <c r="AP48" s="5"/>
      <c r="AQ48" s="5"/>
      <c r="AR48" s="5"/>
      <c r="AS48" s="5"/>
      <c r="AT48" s="28"/>
      <c r="AU48" s="5"/>
      <c r="AV48" s="5"/>
      <c r="AW48" s="5"/>
      <c r="AX48" s="5"/>
      <c r="AY48" s="5"/>
      <c r="AZ48" s="5"/>
      <c r="BA48" s="5"/>
      <c r="BB48" s="28"/>
      <c r="BC48" s="5"/>
      <c r="BD48" s="5"/>
      <c r="BE48" s="5"/>
    </row>
    <row r="49" spans="1:431" ht="15" customHeight="1" x14ac:dyDescent="0.25">
      <c r="H49" s="28"/>
      <c r="I49" s="502"/>
      <c r="J49" s="504"/>
      <c r="K49" s="506"/>
      <c r="L49" s="508"/>
      <c r="M49" s="28"/>
      <c r="N49" s="30"/>
      <c r="O49" s="47"/>
      <c r="P49" s="425"/>
      <c r="Q49" s="485"/>
      <c r="R49" s="488"/>
      <c r="S49" s="421"/>
      <c r="T49" s="28"/>
      <c r="U49" s="28"/>
      <c r="V49" s="141"/>
      <c r="W49" s="425"/>
      <c r="X49" s="485"/>
      <c r="Y49" s="488"/>
      <c r="Z49" s="422"/>
      <c r="AA49" s="28"/>
      <c r="AB49" s="28"/>
      <c r="AC49" s="28"/>
      <c r="AD49" s="28"/>
      <c r="AE49" s="28"/>
      <c r="AF49" s="28"/>
      <c r="AG49" s="28"/>
      <c r="AH49" s="28"/>
      <c r="AI49" s="28"/>
      <c r="AK49" s="6">
        <f>J50/100</f>
        <v>0.1</v>
      </c>
      <c r="AL49" s="5">
        <f>L50*J50/100</f>
        <v>0.1</v>
      </c>
      <c r="AM49" s="5"/>
      <c r="AN49" s="6">
        <f>Q50/100</f>
        <v>0.1</v>
      </c>
      <c r="AO49" s="5">
        <f>S50*Q50/100</f>
        <v>0.1</v>
      </c>
      <c r="AP49" s="5"/>
      <c r="AQ49" s="6">
        <f>X50/100</f>
        <v>0.1</v>
      </c>
      <c r="AR49" s="5">
        <f>Z50*X50/100</f>
        <v>0.1</v>
      </c>
      <c r="AS49" s="5"/>
      <c r="AT49" s="28"/>
      <c r="AU49" s="5" t="str">
        <f>I48</f>
        <v>2 minus 1 - roads</v>
      </c>
      <c r="AV49" s="5"/>
      <c r="AW49" s="5"/>
      <c r="AX49" s="5"/>
      <c r="AY49" s="5"/>
      <c r="AZ49" s="8">
        <f>SUM(L48)*J48/100+SUM(S46)*Q46/100+SUM(Z40)*X40/100</f>
        <v>0.8</v>
      </c>
      <c r="BA49" s="5"/>
      <c r="BB49" s="28"/>
      <c r="BC49" s="28"/>
      <c r="BD49" s="28"/>
      <c r="BE49" s="28"/>
    </row>
    <row r="50" spans="1:431" ht="15" customHeight="1" x14ac:dyDescent="0.25">
      <c r="B50" s="5" t="s">
        <v>57</v>
      </c>
      <c r="H50" s="28"/>
      <c r="I50" s="423" t="s">
        <v>162</v>
      </c>
      <c r="J50" s="503">
        <v>10</v>
      </c>
      <c r="K50" s="505" t="s">
        <v>7</v>
      </c>
      <c r="L50" s="507">
        <v>1</v>
      </c>
      <c r="M50" s="30"/>
      <c r="N50" s="28"/>
      <c r="O50" s="47"/>
      <c r="P50" s="423" t="s">
        <v>162</v>
      </c>
      <c r="Q50" s="483">
        <v>10</v>
      </c>
      <c r="R50" s="486" t="s">
        <v>7</v>
      </c>
      <c r="S50" s="420">
        <v>1</v>
      </c>
      <c r="T50" s="30"/>
      <c r="U50" s="28"/>
      <c r="V50" s="47"/>
      <c r="W50" s="423" t="s">
        <v>162</v>
      </c>
      <c r="X50" s="483">
        <v>10</v>
      </c>
      <c r="Y50" s="486" t="s">
        <v>7</v>
      </c>
      <c r="Z50" s="420">
        <v>1</v>
      </c>
      <c r="AA50" s="28"/>
      <c r="AB50" s="28"/>
      <c r="AC50" s="28"/>
      <c r="AD50" s="28"/>
      <c r="AE50" s="28"/>
      <c r="AF50" s="28"/>
      <c r="AG50" s="28"/>
      <c r="AH50" s="28"/>
      <c r="AI50" s="28"/>
      <c r="AK50" s="5"/>
      <c r="AL50" s="5"/>
      <c r="AM50" s="5"/>
      <c r="AN50" s="5"/>
      <c r="AO50" s="5"/>
      <c r="AP50" s="5"/>
      <c r="AQ50" s="5"/>
      <c r="AR50" s="5"/>
      <c r="AS50" s="5"/>
      <c r="AT50" s="28"/>
      <c r="AU50" s="22"/>
      <c r="AV50" s="5"/>
      <c r="AW50" s="5"/>
      <c r="AX50" s="5"/>
      <c r="AY50" s="5"/>
      <c r="AZ50" s="8"/>
      <c r="BA50" s="5"/>
      <c r="BB50" s="28"/>
      <c r="BC50" s="28"/>
      <c r="BD50" s="28"/>
      <c r="BE50" s="28"/>
    </row>
    <row r="51" spans="1:431" x14ac:dyDescent="0.25">
      <c r="B51" s="34"/>
      <c r="C51" s="34"/>
      <c r="D51" s="34"/>
      <c r="E51" s="34"/>
      <c r="F51" s="40">
        <f>IF(AR54&gt;0,(AR54/Z57),0)</f>
        <v>0.60499999999999987</v>
      </c>
      <c r="G51" s="40"/>
      <c r="H51" s="28"/>
      <c r="I51" s="425"/>
      <c r="J51" s="504"/>
      <c r="K51" s="506"/>
      <c r="L51" s="508"/>
      <c r="M51" s="28"/>
      <c r="N51" s="30"/>
      <c r="O51" s="47"/>
      <c r="P51" s="425"/>
      <c r="Q51" s="485"/>
      <c r="R51" s="488"/>
      <c r="S51" s="421"/>
      <c r="T51" s="28"/>
      <c r="U51" s="28"/>
      <c r="V51" s="141"/>
      <c r="W51" s="425"/>
      <c r="X51" s="485"/>
      <c r="Y51" s="488"/>
      <c r="Z51" s="422"/>
      <c r="AA51" s="28"/>
      <c r="AB51" s="28"/>
      <c r="AC51" s="28"/>
      <c r="AD51" s="28"/>
      <c r="AE51" s="28"/>
      <c r="AF51" s="28"/>
      <c r="AG51" s="28"/>
      <c r="AH51" s="28"/>
      <c r="AI51" s="28"/>
      <c r="AK51" s="6">
        <f>J52/100</f>
        <v>0.1</v>
      </c>
      <c r="AL51" s="5">
        <f>L52*J52/100</f>
        <v>0.1</v>
      </c>
      <c r="AM51" s="5"/>
      <c r="AN51" s="6">
        <f>Q52/100</f>
        <v>0.1</v>
      </c>
      <c r="AO51" s="5">
        <f>S52*Q52/100</f>
        <v>0.1</v>
      </c>
      <c r="AP51" s="5"/>
      <c r="AQ51" s="6">
        <f>X52/100</f>
        <v>0.1</v>
      </c>
      <c r="AR51" s="5">
        <f>Z52*X52/100</f>
        <v>0.1</v>
      </c>
      <c r="AS51" s="5"/>
      <c r="AT51" s="28"/>
      <c r="AU51" s="5" t="s">
        <v>31</v>
      </c>
      <c r="AV51" s="5"/>
      <c r="AW51" s="5"/>
      <c r="AX51" s="5"/>
      <c r="AY51" s="5"/>
      <c r="AZ51" s="8">
        <f>SUM(L46)*J46/100+SUM(S44)*Q44/100+SUM(Z35)*X35/100</f>
        <v>1.3</v>
      </c>
      <c r="BA51" s="5"/>
      <c r="BB51" s="28"/>
      <c r="BC51" s="28"/>
      <c r="BD51" s="28"/>
      <c r="BE51" s="28"/>
    </row>
    <row r="52" spans="1:431" s="28" customFormat="1" ht="15" customHeight="1" x14ac:dyDescent="0.25">
      <c r="A52" s="5"/>
      <c r="B52" s="5"/>
      <c r="C52" s="5"/>
      <c r="D52" s="5"/>
      <c r="E52" s="5"/>
      <c r="F52" s="5"/>
      <c r="G52" s="5"/>
      <c r="I52" s="423" t="s">
        <v>163</v>
      </c>
      <c r="J52" s="503">
        <v>10</v>
      </c>
      <c r="K52" s="505" t="s">
        <v>7</v>
      </c>
      <c r="L52" s="507">
        <v>1</v>
      </c>
      <c r="M52" s="30"/>
      <c r="O52" s="47"/>
      <c r="P52" s="423" t="s">
        <v>163</v>
      </c>
      <c r="Q52" s="483">
        <v>10</v>
      </c>
      <c r="R52" s="486" t="s">
        <v>7</v>
      </c>
      <c r="S52" s="420">
        <v>1</v>
      </c>
      <c r="T52" s="30"/>
      <c r="V52" s="47"/>
      <c r="W52" s="423" t="s">
        <v>163</v>
      </c>
      <c r="X52" s="483">
        <v>10</v>
      </c>
      <c r="Y52" s="486" t="s">
        <v>7</v>
      </c>
      <c r="Z52" s="420">
        <v>1</v>
      </c>
      <c r="AB52" s="49"/>
      <c r="AC52" s="49"/>
      <c r="AD52" s="49"/>
      <c r="AE52" s="49"/>
      <c r="AF52" s="49"/>
      <c r="AG52" s="49"/>
      <c r="AH52" s="49"/>
      <c r="AI52" s="49"/>
      <c r="AJ52" s="49"/>
      <c r="AK52" s="5"/>
      <c r="AL52" s="5"/>
      <c r="AM52" s="5"/>
      <c r="AN52" s="5"/>
      <c r="AO52" s="5"/>
      <c r="AP52" s="5"/>
      <c r="AQ52" s="5"/>
      <c r="AR52" s="5"/>
      <c r="AS52" s="5"/>
      <c r="AU52" s="5"/>
      <c r="AV52" s="5"/>
      <c r="AW52" s="5"/>
      <c r="AX52" s="5"/>
      <c r="AY52" s="5"/>
      <c r="AZ52" s="5"/>
      <c r="BA52" s="5"/>
    </row>
    <row r="53" spans="1:431" s="49" customFormat="1" ht="15" customHeight="1" x14ac:dyDescent="0.25">
      <c r="A53" s="10"/>
      <c r="B53" s="88"/>
      <c r="C53" s="88"/>
      <c r="D53" s="88"/>
      <c r="E53" s="88"/>
      <c r="F53" s="149"/>
      <c r="G53" s="25"/>
      <c r="I53" s="425"/>
      <c r="J53" s="504"/>
      <c r="K53" s="506"/>
      <c r="L53" s="508"/>
      <c r="M53" s="28"/>
      <c r="N53" s="28"/>
      <c r="O53" s="47"/>
      <c r="P53" s="425"/>
      <c r="Q53" s="485"/>
      <c r="R53" s="488"/>
      <c r="S53" s="421"/>
      <c r="T53" s="28"/>
      <c r="U53" s="28"/>
      <c r="V53" s="47"/>
      <c r="W53" s="425"/>
      <c r="X53" s="485"/>
      <c r="Y53" s="488"/>
      <c r="Z53" s="422"/>
      <c r="AA53" s="28"/>
      <c r="AK53" s="6">
        <f>J54/100</f>
        <v>0.1</v>
      </c>
      <c r="AL53" s="5">
        <f>L54*J54/100</f>
        <v>0.1</v>
      </c>
      <c r="AM53" s="25"/>
      <c r="AN53" s="6">
        <f>Q54/100</f>
        <v>0.1</v>
      </c>
      <c r="AO53" s="5">
        <f>S54*Q54/100</f>
        <v>0.1</v>
      </c>
      <c r="AP53" s="25"/>
      <c r="AQ53" s="6">
        <f>X54/100</f>
        <v>0.1</v>
      </c>
      <c r="AR53" s="5">
        <f>Z54*X54/100</f>
        <v>0.1</v>
      </c>
      <c r="AS53" s="25"/>
      <c r="AT53" s="28"/>
      <c r="AU53" s="516" t="str">
        <f>I50</f>
        <v>Cycle lane narrower than 1,5 m (incl. edge line)</v>
      </c>
      <c r="AV53" s="516"/>
      <c r="AW53" s="516"/>
      <c r="AX53" s="516"/>
      <c r="AY53" s="516"/>
      <c r="AZ53" s="8">
        <f>SUM(L50)*J50/100+SUM(S50)*Q50/100+SUM(Z50)*X50/100</f>
        <v>0.30000000000000004</v>
      </c>
      <c r="BA53" s="5"/>
    </row>
    <row r="54" spans="1:431" s="3" customFormat="1" ht="15" customHeight="1" thickBot="1" x14ac:dyDescent="0.3">
      <c r="A54" s="10"/>
      <c r="B54" s="25"/>
      <c r="C54" s="25"/>
      <c r="D54" s="25"/>
      <c r="E54" s="25"/>
      <c r="F54" s="149"/>
      <c r="G54" s="25"/>
      <c r="H54" s="49"/>
      <c r="I54" s="135" t="s">
        <v>115</v>
      </c>
      <c r="J54" s="134">
        <v>10</v>
      </c>
      <c r="K54" s="139" t="s">
        <v>7</v>
      </c>
      <c r="L54" s="132">
        <v>1</v>
      </c>
      <c r="M54" s="30"/>
      <c r="N54" s="30"/>
      <c r="O54" s="47"/>
      <c r="P54" s="135" t="s">
        <v>115</v>
      </c>
      <c r="Q54" s="137">
        <v>10</v>
      </c>
      <c r="R54" s="138" t="s">
        <v>7</v>
      </c>
      <c r="S54" s="2">
        <v>1</v>
      </c>
      <c r="T54" s="30"/>
      <c r="U54" s="28"/>
      <c r="V54" s="141"/>
      <c r="W54" s="350" t="s">
        <v>115</v>
      </c>
      <c r="X54" s="134">
        <v>10</v>
      </c>
      <c r="Y54" s="136" t="s">
        <v>7</v>
      </c>
      <c r="Z54" s="2">
        <v>1</v>
      </c>
      <c r="AA54" s="28"/>
      <c r="AB54" s="49"/>
      <c r="AC54" s="49"/>
      <c r="AD54" s="49"/>
      <c r="AE54" s="49"/>
      <c r="AF54" s="49"/>
      <c r="AG54" s="49"/>
      <c r="AH54" s="49"/>
      <c r="AI54" s="49"/>
      <c r="AJ54" s="49"/>
      <c r="AK54" s="5"/>
      <c r="AL54" s="7">
        <f>SUM(AL17:AL53)</f>
        <v>10.799999999999997</v>
      </c>
      <c r="AM54" s="26"/>
      <c r="AN54" s="7"/>
      <c r="AO54" s="7">
        <f>SUM(AO17:AO53)</f>
        <v>11.799999999999997</v>
      </c>
      <c r="AP54" s="26"/>
      <c r="AQ54" s="48"/>
      <c r="AR54" s="7">
        <f>SUM(AR17:AR53)</f>
        <v>12.099999999999998</v>
      </c>
      <c r="AS54" s="25"/>
      <c r="AT54" s="28"/>
      <c r="AU54" s="516"/>
      <c r="AV54" s="516"/>
      <c r="AW54" s="516"/>
      <c r="AX54" s="516"/>
      <c r="AY54" s="516"/>
      <c r="AZ54" s="25"/>
      <c r="BA54" s="5"/>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c r="HA54" s="49"/>
      <c r="HB54" s="49"/>
      <c r="HC54" s="49"/>
      <c r="HD54" s="49"/>
      <c r="HE54" s="49"/>
      <c r="HF54" s="49"/>
      <c r="HG54" s="49"/>
      <c r="HH54" s="49"/>
      <c r="HI54" s="49"/>
      <c r="HJ54" s="49"/>
      <c r="HK54" s="49"/>
      <c r="HL54" s="49"/>
      <c r="HM54" s="49"/>
      <c r="HN54" s="49"/>
      <c r="HO54" s="49"/>
      <c r="HP54" s="49"/>
      <c r="HQ54" s="49"/>
      <c r="HR54" s="49"/>
      <c r="HS54" s="49"/>
      <c r="HT54" s="49"/>
      <c r="HU54" s="49"/>
      <c r="HV54" s="49"/>
      <c r="HW54" s="49"/>
      <c r="HX54" s="49"/>
      <c r="HY54" s="49"/>
      <c r="HZ54" s="49"/>
      <c r="IA54" s="49"/>
      <c r="IB54" s="49"/>
      <c r="IC54" s="49"/>
      <c r="ID54" s="49"/>
      <c r="IE54" s="49"/>
      <c r="IF54" s="49"/>
      <c r="IG54" s="49"/>
      <c r="IH54" s="49"/>
      <c r="II54" s="49"/>
      <c r="IJ54" s="49"/>
      <c r="IK54" s="49"/>
      <c r="IL54" s="49"/>
      <c r="IM54" s="49"/>
      <c r="IN54" s="49"/>
      <c r="IO54" s="49"/>
      <c r="IP54" s="49"/>
      <c r="IQ54" s="49"/>
      <c r="IR54" s="49"/>
      <c r="IS54" s="49"/>
      <c r="IT54" s="49"/>
      <c r="IU54" s="49"/>
      <c r="IV54" s="49"/>
      <c r="IW54" s="49"/>
      <c r="IX54" s="49"/>
      <c r="IY54" s="49"/>
      <c r="IZ54" s="49"/>
      <c r="JA54" s="49"/>
      <c r="JB54" s="49"/>
      <c r="JC54" s="49"/>
      <c r="JD54" s="49"/>
      <c r="JE54" s="49"/>
      <c r="JF54" s="49"/>
      <c r="JG54" s="49"/>
      <c r="JH54" s="49"/>
      <c r="JI54" s="49"/>
      <c r="JJ54" s="49"/>
      <c r="JK54" s="49"/>
      <c r="JL54" s="49"/>
      <c r="JM54" s="49"/>
      <c r="JN54" s="49"/>
      <c r="JO54" s="49"/>
      <c r="JP54" s="49"/>
      <c r="JQ54" s="49"/>
      <c r="JR54" s="49"/>
      <c r="JS54" s="49"/>
      <c r="JT54" s="49"/>
      <c r="JU54" s="49"/>
      <c r="JV54" s="49"/>
      <c r="JW54" s="49"/>
      <c r="JX54" s="49"/>
      <c r="JY54" s="49"/>
      <c r="JZ54" s="49"/>
      <c r="KA54" s="49"/>
      <c r="KB54" s="49"/>
      <c r="KC54" s="49"/>
      <c r="KD54" s="49"/>
      <c r="KE54" s="49"/>
      <c r="KF54" s="49"/>
      <c r="KG54" s="49"/>
      <c r="KH54" s="49"/>
      <c r="KI54" s="49"/>
      <c r="KJ54" s="49"/>
      <c r="KK54" s="49"/>
      <c r="KL54" s="49"/>
      <c r="KM54" s="49"/>
      <c r="KN54" s="49"/>
      <c r="KO54" s="49"/>
      <c r="KP54" s="49"/>
      <c r="KQ54" s="49"/>
      <c r="KR54" s="49"/>
      <c r="KS54" s="49"/>
      <c r="KT54" s="49"/>
      <c r="KU54" s="49"/>
      <c r="KV54" s="49"/>
      <c r="KW54" s="49"/>
      <c r="KX54" s="49"/>
      <c r="KY54" s="49"/>
      <c r="KZ54" s="49"/>
      <c r="LA54" s="49"/>
      <c r="LB54" s="49"/>
      <c r="LC54" s="49"/>
      <c r="LD54" s="49"/>
      <c r="LE54" s="49"/>
      <c r="LF54" s="49"/>
      <c r="LG54" s="49"/>
      <c r="LH54" s="49"/>
      <c r="LI54" s="49"/>
      <c r="LJ54" s="49"/>
      <c r="LK54" s="49"/>
      <c r="LL54" s="49"/>
      <c r="LM54" s="49"/>
      <c r="LN54" s="49"/>
      <c r="LO54" s="49"/>
      <c r="LP54" s="49"/>
      <c r="LQ54" s="49"/>
      <c r="LR54" s="49"/>
      <c r="LS54" s="49"/>
      <c r="LT54" s="49"/>
      <c r="LU54" s="49"/>
      <c r="LV54" s="49"/>
      <c r="LW54" s="49"/>
      <c r="LX54" s="49"/>
      <c r="LY54" s="49"/>
      <c r="LZ54" s="49"/>
      <c r="MA54" s="49"/>
      <c r="MB54" s="49"/>
      <c r="MC54" s="49"/>
      <c r="MD54" s="49"/>
      <c r="ME54" s="49"/>
      <c r="MF54" s="49"/>
      <c r="MG54" s="49"/>
      <c r="MH54" s="49"/>
      <c r="MI54" s="49"/>
      <c r="MJ54" s="49"/>
      <c r="MK54" s="49"/>
      <c r="ML54" s="49"/>
      <c r="MM54" s="49"/>
      <c r="MN54" s="49"/>
      <c r="MO54" s="49"/>
      <c r="MP54" s="49"/>
      <c r="MQ54" s="49"/>
      <c r="MR54" s="49"/>
      <c r="MS54" s="49"/>
      <c r="MT54" s="49"/>
      <c r="MU54" s="49"/>
      <c r="MV54" s="49"/>
      <c r="MW54" s="49"/>
      <c r="MX54" s="49"/>
      <c r="MY54" s="49"/>
      <c r="MZ54" s="49"/>
      <c r="NA54" s="49"/>
      <c r="NB54" s="49"/>
      <c r="NC54" s="49"/>
      <c r="ND54" s="49"/>
      <c r="NE54" s="49"/>
      <c r="NF54" s="49"/>
      <c r="NG54" s="49"/>
      <c r="NH54" s="49"/>
      <c r="NI54" s="49"/>
      <c r="NJ54" s="49"/>
      <c r="NK54" s="49"/>
      <c r="NL54" s="49"/>
      <c r="NM54" s="49"/>
      <c r="NN54" s="49"/>
      <c r="NO54" s="49"/>
      <c r="NP54" s="49"/>
      <c r="NQ54" s="49"/>
      <c r="NR54" s="49"/>
      <c r="NS54" s="49"/>
      <c r="NT54" s="49"/>
      <c r="NU54" s="49"/>
      <c r="NV54" s="49"/>
      <c r="NW54" s="49"/>
      <c r="NX54" s="49"/>
      <c r="NY54" s="49"/>
      <c r="NZ54" s="49"/>
      <c r="OA54" s="49"/>
      <c r="OB54" s="49"/>
      <c r="OC54" s="49"/>
      <c r="OD54" s="49"/>
      <c r="OE54" s="49"/>
      <c r="OF54" s="49"/>
      <c r="OG54" s="49"/>
      <c r="OH54" s="49"/>
      <c r="OI54" s="49"/>
      <c r="OJ54" s="49"/>
      <c r="OK54" s="49"/>
      <c r="OL54" s="49"/>
      <c r="OM54" s="49"/>
      <c r="ON54" s="49"/>
      <c r="OO54" s="49"/>
      <c r="OP54" s="49"/>
      <c r="OQ54" s="49"/>
      <c r="OR54" s="49"/>
      <c r="OS54" s="49"/>
      <c r="OT54" s="49"/>
      <c r="OU54" s="49"/>
      <c r="OV54" s="49"/>
      <c r="OW54" s="49"/>
      <c r="OX54" s="49"/>
      <c r="OY54" s="49"/>
      <c r="OZ54" s="49"/>
      <c r="PA54" s="49"/>
      <c r="PB54" s="49"/>
      <c r="PC54" s="49"/>
      <c r="PD54" s="49"/>
      <c r="PE54" s="49"/>
      <c r="PF54" s="49"/>
      <c r="PG54" s="49"/>
      <c r="PH54" s="49"/>
      <c r="PI54" s="49"/>
      <c r="PJ54" s="49"/>
      <c r="PK54" s="49"/>
      <c r="PL54" s="49"/>
      <c r="PM54" s="49"/>
      <c r="PN54" s="49"/>
      <c r="PO54" s="49"/>
    </row>
    <row r="55" spans="1:431" s="4" customFormat="1" ht="15" customHeight="1" x14ac:dyDescent="0.25">
      <c r="A55" s="26"/>
      <c r="B55" s="26"/>
      <c r="C55" s="26"/>
      <c r="D55" s="26"/>
      <c r="E55" s="26"/>
      <c r="F55" s="26"/>
      <c r="G55" s="26"/>
      <c r="H55" s="178"/>
      <c r="I55" s="31"/>
      <c r="J55" s="31"/>
      <c r="K55" s="31"/>
      <c r="L55" s="31"/>
      <c r="M55" s="31"/>
      <c r="N55" s="28"/>
      <c r="O55" s="28"/>
      <c r="P55" s="271"/>
      <c r="Q55" s="31"/>
      <c r="R55" s="31"/>
      <c r="S55" s="31"/>
      <c r="T55" s="31"/>
      <c r="U55" s="28"/>
      <c r="V55" s="28"/>
      <c r="W55" s="31"/>
      <c r="X55" s="31"/>
      <c r="Y55" s="31"/>
      <c r="Z55" s="31"/>
      <c r="AA55" s="31"/>
      <c r="AB55" s="52"/>
      <c r="AC55" s="52"/>
      <c r="AD55" s="52"/>
      <c r="AE55" s="52"/>
      <c r="AF55" s="52"/>
      <c r="AG55" s="52"/>
      <c r="AH55" s="52"/>
      <c r="AI55" s="52"/>
      <c r="AJ55" s="52"/>
      <c r="AK55" s="26"/>
      <c r="AL55" s="26"/>
      <c r="AM55" s="7"/>
      <c r="AN55" s="26"/>
      <c r="AO55" s="26"/>
      <c r="AP55" s="7"/>
      <c r="AQ55" s="7"/>
      <c r="AR55" s="26"/>
      <c r="AS55" s="5"/>
      <c r="AT55" s="28"/>
      <c r="AU55" s="88"/>
      <c r="AV55" s="88"/>
      <c r="AW55" s="88"/>
      <c r="AX55" s="88"/>
      <c r="AY55" s="88"/>
      <c r="AZ55" s="8"/>
      <c r="BA55" s="5"/>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c r="HA55" s="52"/>
      <c r="HB55" s="52"/>
      <c r="HC55" s="52"/>
      <c r="HD55" s="52"/>
      <c r="HE55" s="52"/>
      <c r="HF55" s="52"/>
      <c r="HG55" s="52"/>
      <c r="HH55" s="52"/>
      <c r="HI55" s="52"/>
      <c r="HJ55" s="52"/>
      <c r="HK55" s="52"/>
      <c r="HL55" s="52"/>
      <c r="HM55" s="52"/>
      <c r="HN55" s="52"/>
      <c r="HO55" s="52"/>
      <c r="HP55" s="52"/>
      <c r="HQ55" s="52"/>
      <c r="HR55" s="52"/>
      <c r="HS55" s="52"/>
      <c r="HT55" s="52"/>
      <c r="HU55" s="52"/>
      <c r="HV55" s="52"/>
      <c r="HW55" s="52"/>
      <c r="HX55" s="52"/>
      <c r="HY55" s="52"/>
      <c r="HZ55" s="52"/>
      <c r="IA55" s="52"/>
      <c r="IB55" s="52"/>
      <c r="IC55" s="52"/>
      <c r="ID55" s="52"/>
      <c r="IE55" s="52"/>
      <c r="IF55" s="52"/>
      <c r="IG55" s="52"/>
      <c r="IH55" s="52"/>
      <c r="II55" s="52"/>
      <c r="IJ55" s="52"/>
      <c r="IK55" s="52"/>
      <c r="IL55" s="52"/>
      <c r="IM55" s="52"/>
      <c r="IN55" s="52"/>
      <c r="IO55" s="52"/>
      <c r="IP55" s="52"/>
      <c r="IQ55" s="52"/>
      <c r="IR55" s="52"/>
      <c r="IS55" s="52"/>
      <c r="IT55" s="52"/>
      <c r="IU55" s="52"/>
      <c r="IV55" s="52"/>
      <c r="IW55" s="52"/>
      <c r="IX55" s="52"/>
      <c r="IY55" s="52"/>
      <c r="IZ55" s="52"/>
      <c r="JA55" s="52"/>
      <c r="JB55" s="52"/>
      <c r="JC55" s="52"/>
      <c r="JD55" s="52"/>
      <c r="JE55" s="52"/>
      <c r="JF55" s="52"/>
      <c r="JG55" s="52"/>
      <c r="JH55" s="52"/>
      <c r="JI55" s="52"/>
      <c r="JJ55" s="52"/>
      <c r="JK55" s="52"/>
      <c r="JL55" s="52"/>
      <c r="JM55" s="52"/>
      <c r="JN55" s="52"/>
      <c r="JO55" s="52"/>
      <c r="JP55" s="52"/>
      <c r="JQ55" s="52"/>
      <c r="JR55" s="52"/>
      <c r="JS55" s="52"/>
      <c r="JT55" s="52"/>
      <c r="JU55" s="52"/>
      <c r="JV55" s="52"/>
      <c r="JW55" s="52"/>
      <c r="JX55" s="52"/>
      <c r="JY55" s="52"/>
      <c r="JZ55" s="52"/>
      <c r="KA55" s="52"/>
      <c r="KB55" s="52"/>
      <c r="KC55" s="52"/>
      <c r="KD55" s="52"/>
      <c r="KE55" s="52"/>
      <c r="KF55" s="52"/>
      <c r="KG55" s="52"/>
      <c r="KH55" s="52"/>
      <c r="KI55" s="52"/>
      <c r="KJ55" s="52"/>
      <c r="KK55" s="52"/>
      <c r="KL55" s="52"/>
      <c r="KM55" s="52"/>
      <c r="KN55" s="52"/>
      <c r="KO55" s="52"/>
      <c r="KP55" s="52"/>
      <c r="KQ55" s="52"/>
      <c r="KR55" s="52"/>
      <c r="KS55" s="52"/>
      <c r="KT55" s="52"/>
      <c r="KU55" s="52"/>
      <c r="KV55" s="52"/>
      <c r="KW55" s="52"/>
      <c r="KX55" s="52"/>
      <c r="KY55" s="52"/>
      <c r="KZ55" s="52"/>
      <c r="LA55" s="52"/>
      <c r="LB55" s="52"/>
      <c r="LC55" s="52"/>
      <c r="LD55" s="52"/>
      <c r="LE55" s="52"/>
      <c r="LF55" s="52"/>
      <c r="LG55" s="52"/>
      <c r="LH55" s="52"/>
      <c r="LI55" s="52"/>
      <c r="LJ55" s="52"/>
      <c r="LK55" s="52"/>
      <c r="LL55" s="52"/>
      <c r="LM55" s="52"/>
      <c r="LN55" s="52"/>
      <c r="LO55" s="52"/>
      <c r="LP55" s="52"/>
      <c r="LQ55" s="52"/>
      <c r="LR55" s="52"/>
      <c r="LS55" s="52"/>
      <c r="LT55" s="52"/>
      <c r="LU55" s="52"/>
      <c r="LV55" s="52"/>
      <c r="LW55" s="52"/>
      <c r="LX55" s="52"/>
      <c r="LY55" s="52"/>
      <c r="LZ55" s="52"/>
      <c r="MA55" s="52"/>
      <c r="MB55" s="52"/>
      <c r="MC55" s="52"/>
      <c r="MD55" s="52"/>
      <c r="ME55" s="52"/>
      <c r="MF55" s="52"/>
      <c r="MG55" s="52"/>
      <c r="MH55" s="52"/>
      <c r="MI55" s="52"/>
      <c r="MJ55" s="52"/>
      <c r="MK55" s="52"/>
      <c r="ML55" s="52"/>
      <c r="MM55" s="52"/>
      <c r="MN55" s="52"/>
      <c r="MO55" s="52"/>
      <c r="MP55" s="52"/>
      <c r="MQ55" s="52"/>
      <c r="MR55" s="52"/>
      <c r="MS55" s="52"/>
      <c r="MT55" s="52"/>
      <c r="MU55" s="52"/>
      <c r="MV55" s="52"/>
      <c r="MW55" s="52"/>
      <c r="MX55" s="52"/>
      <c r="MY55" s="52"/>
      <c r="MZ55" s="52"/>
      <c r="NA55" s="52"/>
      <c r="NB55" s="52"/>
      <c r="NC55" s="52"/>
      <c r="ND55" s="52"/>
      <c r="NE55" s="52"/>
      <c r="NF55" s="52"/>
      <c r="NG55" s="52"/>
      <c r="NH55" s="52"/>
      <c r="NI55" s="52"/>
      <c r="NJ55" s="52"/>
      <c r="NK55" s="52"/>
      <c r="NL55" s="52"/>
      <c r="NM55" s="52"/>
      <c r="NN55" s="52"/>
      <c r="NO55" s="52"/>
      <c r="NP55" s="52"/>
      <c r="NQ55" s="52"/>
      <c r="NR55" s="52"/>
      <c r="NS55" s="52"/>
      <c r="NT55" s="52"/>
      <c r="NU55" s="52"/>
      <c r="NV55" s="52"/>
      <c r="NW55" s="52"/>
      <c r="NX55" s="52"/>
      <c r="NY55" s="52"/>
      <c r="NZ55" s="52"/>
      <c r="OA55" s="52"/>
      <c r="OB55" s="52"/>
      <c r="OC55" s="52"/>
      <c r="OD55" s="52"/>
      <c r="OE55" s="52"/>
      <c r="OF55" s="52"/>
      <c r="OG55" s="52"/>
      <c r="OH55" s="52"/>
      <c r="OI55" s="52"/>
      <c r="OJ55" s="52"/>
      <c r="OK55" s="52"/>
      <c r="OL55" s="52"/>
      <c r="OM55" s="52"/>
      <c r="ON55" s="52"/>
      <c r="OO55" s="52"/>
      <c r="OP55" s="52"/>
      <c r="OQ55" s="52"/>
      <c r="OR55" s="52"/>
      <c r="OS55" s="52"/>
      <c r="OT55" s="52"/>
      <c r="OU55" s="52"/>
      <c r="OV55" s="52"/>
      <c r="OW55" s="52"/>
      <c r="OX55" s="52"/>
      <c r="OY55" s="52"/>
      <c r="OZ55" s="52"/>
      <c r="PA55" s="52"/>
      <c r="PB55" s="52"/>
      <c r="PC55" s="52"/>
      <c r="PD55" s="52"/>
      <c r="PE55" s="52"/>
      <c r="PF55" s="52"/>
      <c r="PG55" s="52"/>
      <c r="PH55" s="52"/>
      <c r="PI55" s="52"/>
      <c r="PJ55" s="52"/>
      <c r="PK55" s="52"/>
      <c r="PL55" s="52"/>
      <c r="PM55" s="52"/>
      <c r="PN55" s="52"/>
      <c r="PO55" s="52"/>
    </row>
    <row r="56" spans="1:431" ht="15" customHeight="1" x14ac:dyDescent="0.35">
      <c r="H56" s="28"/>
      <c r="I56" s="104" t="s">
        <v>55</v>
      </c>
      <c r="J56" s="31"/>
      <c r="K56" s="31"/>
      <c r="L56" s="31"/>
      <c r="M56" s="31"/>
      <c r="N56" s="30"/>
      <c r="O56" s="28"/>
      <c r="P56" s="104" t="s">
        <v>56</v>
      </c>
      <c r="Q56" s="31"/>
      <c r="R56" s="31"/>
      <c r="S56" s="31"/>
      <c r="T56" s="31"/>
      <c r="U56" s="28"/>
      <c r="V56" s="27"/>
      <c r="W56" s="104" t="s">
        <v>58</v>
      </c>
      <c r="X56" s="31"/>
      <c r="Y56" s="31"/>
      <c r="Z56" s="31"/>
      <c r="AA56" s="31"/>
      <c r="AB56" s="28"/>
      <c r="AC56" s="28"/>
      <c r="AD56" s="28"/>
      <c r="AE56" s="28"/>
      <c r="AF56" s="28"/>
      <c r="AG56" s="28"/>
      <c r="AH56" s="28"/>
      <c r="AI56" s="28"/>
      <c r="AK56" s="5"/>
      <c r="AL56" s="7"/>
      <c r="AM56" s="7"/>
      <c r="AN56" s="7"/>
      <c r="AO56" s="7"/>
      <c r="AP56" s="7"/>
      <c r="AQ56" s="7"/>
      <c r="AR56" s="7"/>
      <c r="AS56" s="5"/>
      <c r="AT56" s="28"/>
      <c r="AU56" s="516" t="str">
        <f>I52</f>
        <v>Route stretches on roads without cycling infrastructure with a speed limit of 60 km/h or higher</v>
      </c>
      <c r="AV56" s="516"/>
      <c r="AW56" s="516"/>
      <c r="AX56" s="516"/>
      <c r="AY56" s="516"/>
      <c r="AZ56" s="8">
        <f>SUM(L52)*J52/100+SUM(S52)*Q52/100+SUM(Z52)*X52/100</f>
        <v>0.30000000000000004</v>
      </c>
      <c r="BA56" s="5"/>
      <c r="BB56" s="28"/>
      <c r="BC56" s="28"/>
      <c r="BD56" s="28"/>
      <c r="BE56" s="28"/>
    </row>
    <row r="57" spans="1:431" ht="15.75" customHeight="1" x14ac:dyDescent="0.25">
      <c r="F57" s="48"/>
      <c r="H57" s="28"/>
      <c r="I57" s="517" t="s">
        <v>59</v>
      </c>
      <c r="J57" s="517"/>
      <c r="K57" s="517"/>
      <c r="L57" s="147">
        <f>SUM(L33:L54,L22:M22,(L20:N20),L17:N18,L26:L29)</f>
        <v>20</v>
      </c>
      <c r="M57" s="148" t="s">
        <v>6</v>
      </c>
      <c r="N57" s="28"/>
      <c r="O57" s="28"/>
      <c r="P57" s="517" t="s">
        <v>59</v>
      </c>
      <c r="Q57" s="517"/>
      <c r="R57" s="517"/>
      <c r="S57" s="147">
        <f>SUM(S33:S54,S22:T22,(S20:U20),S17:U18,S26:S29)</f>
        <v>20</v>
      </c>
      <c r="T57" s="148" t="s">
        <v>6</v>
      </c>
      <c r="U57" s="28"/>
      <c r="V57" s="28"/>
      <c r="W57" s="517" t="s">
        <v>59</v>
      </c>
      <c r="X57" s="517"/>
      <c r="Y57" s="517"/>
      <c r="Z57" s="147">
        <f>SUM(Z33:Z54,Z22:AA22,(Z20:AB20),Z17:AB18,Z26:Z29)</f>
        <v>20</v>
      </c>
      <c r="AA57" s="148" t="s">
        <v>6</v>
      </c>
      <c r="AB57" s="28"/>
      <c r="AC57" s="28"/>
      <c r="AD57" s="28"/>
      <c r="AE57" s="28"/>
      <c r="AF57" s="28"/>
      <c r="AG57" s="28"/>
      <c r="AH57" s="28"/>
      <c r="AI57" s="28"/>
      <c r="AK57" s="5"/>
      <c r="AL57" s="5"/>
      <c r="AM57" s="5"/>
      <c r="AN57" s="5"/>
      <c r="AO57" s="5"/>
      <c r="AP57" s="5"/>
      <c r="AQ57" s="5"/>
      <c r="AR57" s="5"/>
      <c r="AS57" s="5"/>
      <c r="AT57" s="28"/>
      <c r="AU57" s="516"/>
      <c r="AV57" s="516"/>
      <c r="AW57" s="516"/>
      <c r="AX57" s="516"/>
      <c r="AY57" s="516"/>
      <c r="AZ57" s="5"/>
      <c r="BA57" s="5"/>
      <c r="BB57" s="28"/>
      <c r="BC57" s="28"/>
      <c r="BD57" s="28"/>
      <c r="BE57" s="28"/>
    </row>
    <row r="58" spans="1:431" ht="15.75" x14ac:dyDescent="0.25">
      <c r="A58" s="10"/>
      <c r="H58" s="28"/>
      <c r="I58" s="146" t="s">
        <v>60</v>
      </c>
      <c r="J58" s="131"/>
      <c r="K58" s="131"/>
      <c r="L58" s="147">
        <f>SUM(L33:L54,L22:M22,(L20:N20),L26:L29,L17:N18)/2</f>
        <v>10</v>
      </c>
      <c r="M58" s="148" t="s">
        <v>6</v>
      </c>
      <c r="N58" s="30"/>
      <c r="O58" s="28"/>
      <c r="P58" s="146" t="s">
        <v>60</v>
      </c>
      <c r="Q58" s="146"/>
      <c r="R58" s="146"/>
      <c r="S58" s="147">
        <f>SUM(S33:S54,S22:T22,(S20:U20),S26:S29,S17:U18)/2</f>
        <v>10</v>
      </c>
      <c r="T58" s="148" t="s">
        <v>6</v>
      </c>
      <c r="U58" s="28"/>
      <c r="V58" s="27"/>
      <c r="W58" s="146" t="s">
        <v>60</v>
      </c>
      <c r="X58" s="146"/>
      <c r="Y58" s="146"/>
      <c r="Z58" s="147">
        <f>SUM(Z33:Z54,Z22:AA22,(Z20:AB20),Z26:Z29,Z17:AB18)/2</f>
        <v>10</v>
      </c>
      <c r="AA58" s="148" t="s">
        <v>6</v>
      </c>
      <c r="AB58" s="28"/>
      <c r="AC58" s="28"/>
      <c r="AD58" s="28"/>
      <c r="AE58" s="28"/>
      <c r="AF58" s="28"/>
      <c r="AG58" s="28"/>
      <c r="AH58" s="28"/>
      <c r="AI58" s="28"/>
      <c r="AK58" s="5"/>
      <c r="AL58" s="5"/>
      <c r="AM58" s="5"/>
      <c r="AN58" s="5"/>
      <c r="AO58" s="5"/>
      <c r="AP58" s="5"/>
      <c r="AQ58" s="5"/>
      <c r="AR58" s="5"/>
      <c r="AS58" s="5"/>
      <c r="AT58" s="28"/>
      <c r="AU58" s="88"/>
      <c r="AV58" s="88"/>
      <c r="AW58" s="88"/>
      <c r="AX58" s="88"/>
      <c r="AY58" s="88"/>
      <c r="AZ58" s="26"/>
      <c r="BA58" s="5"/>
      <c r="BB58" s="28"/>
      <c r="BC58" s="28"/>
      <c r="BD58" s="28"/>
      <c r="BE58" s="28"/>
    </row>
    <row r="59" spans="1:431" ht="14.65" customHeight="1" x14ac:dyDescent="0.25">
      <c r="A59" s="10"/>
      <c r="B59" s="88"/>
      <c r="C59" s="88"/>
      <c r="D59" s="88"/>
      <c r="E59" s="88"/>
      <c r="H59" s="28"/>
      <c r="I59" s="28"/>
      <c r="J59" s="28"/>
      <c r="K59" s="28"/>
      <c r="L59" s="28"/>
      <c r="M59" s="28"/>
      <c r="N59" s="31"/>
      <c r="O59" s="31"/>
      <c r="P59" s="28"/>
      <c r="Q59" s="28"/>
      <c r="R59" s="28"/>
      <c r="S59" s="28"/>
      <c r="T59" s="28"/>
      <c r="U59" s="31"/>
      <c r="V59" s="31"/>
      <c r="W59" s="28"/>
      <c r="X59" s="28"/>
      <c r="Y59" s="28"/>
      <c r="Z59" s="28"/>
      <c r="AA59" s="28"/>
      <c r="AB59" s="28"/>
      <c r="AC59" s="28"/>
      <c r="AD59" s="28"/>
      <c r="AE59" s="28"/>
      <c r="AF59" s="28"/>
      <c r="AG59" s="28"/>
      <c r="AH59" s="28"/>
      <c r="AI59" s="28"/>
      <c r="AK59" s="5"/>
      <c r="AL59" s="5"/>
      <c r="AM59" s="8" t="s">
        <v>8</v>
      </c>
      <c r="AN59" s="8"/>
      <c r="AO59" s="9">
        <f>SUM(L57,S57,Z57)</f>
        <v>60</v>
      </c>
      <c r="AP59" s="9"/>
      <c r="AQ59" s="5"/>
      <c r="AR59" s="5"/>
      <c r="AS59" s="5"/>
      <c r="AT59" s="28"/>
      <c r="AU59" s="5" t="str">
        <f>I54</f>
        <v>Other</v>
      </c>
      <c r="AV59" s="5"/>
      <c r="AW59" s="5"/>
      <c r="AX59" s="5"/>
      <c r="AY59" s="26"/>
      <c r="AZ59" s="8">
        <f>SUM(L54)*J54/100+SUM(S54)*Q54/100+SUM(Z54)*X54/100</f>
        <v>0.30000000000000004</v>
      </c>
      <c r="BA59" s="5"/>
      <c r="BB59" s="28"/>
      <c r="BC59" s="28"/>
      <c r="BD59" s="28"/>
      <c r="BE59" s="28"/>
    </row>
    <row r="60" spans="1:431" x14ac:dyDescent="0.25">
      <c r="B60" s="88"/>
      <c r="C60" s="88"/>
      <c r="D60" s="88"/>
      <c r="E60" s="88"/>
      <c r="H60" s="28"/>
      <c r="I60" s="28"/>
      <c r="J60" s="28"/>
      <c r="K60" s="28"/>
      <c r="L60" s="28"/>
      <c r="M60" s="28"/>
      <c r="N60" s="31"/>
      <c r="O60" s="31"/>
      <c r="P60" s="28"/>
      <c r="Q60" s="28"/>
      <c r="R60" s="28"/>
      <c r="S60" s="28"/>
      <c r="T60" s="28"/>
      <c r="U60" s="31"/>
      <c r="V60" s="31"/>
      <c r="W60" s="28"/>
      <c r="X60" s="28"/>
      <c r="Y60" s="28"/>
      <c r="Z60" s="28"/>
      <c r="AA60" s="28"/>
      <c r="AB60" s="28"/>
      <c r="AC60" s="28"/>
      <c r="AD60" s="28"/>
      <c r="AE60" s="28"/>
      <c r="AF60" s="28"/>
      <c r="AG60" s="28"/>
      <c r="AH60" s="28"/>
      <c r="AI60" s="28"/>
      <c r="AK60" s="5"/>
      <c r="AL60" s="5"/>
      <c r="AM60" s="8" t="s">
        <v>9</v>
      </c>
      <c r="AN60" s="8"/>
      <c r="AO60" s="9">
        <f>SUM(L58,S58,Z58)</f>
        <v>30</v>
      </c>
      <c r="AP60" s="9"/>
      <c r="AQ60" s="5"/>
      <c r="AR60" s="5"/>
      <c r="AS60" s="5"/>
      <c r="AT60" s="28"/>
      <c r="AU60" s="5"/>
      <c r="AV60" s="5"/>
      <c r="AW60" s="5"/>
      <c r="AX60" s="5"/>
      <c r="AY60" s="5"/>
      <c r="AZ60" s="5"/>
      <c r="BA60" s="5"/>
      <c r="BB60" s="28"/>
      <c r="BC60" s="28"/>
      <c r="BD60" s="28"/>
      <c r="BE60" s="28"/>
    </row>
    <row r="61" spans="1:431" ht="15.75" x14ac:dyDescent="0.25">
      <c r="B61" s="161"/>
      <c r="C61" s="88"/>
      <c r="D61" s="88"/>
      <c r="E61" s="88"/>
      <c r="H61" s="28"/>
      <c r="I61" s="28"/>
      <c r="J61" s="28"/>
      <c r="K61" s="28"/>
      <c r="L61" s="28"/>
      <c r="M61" s="28"/>
      <c r="N61" s="28"/>
      <c r="O61" s="31"/>
      <c r="P61" s="28"/>
      <c r="Q61" s="28"/>
      <c r="R61" s="28"/>
      <c r="S61" s="28"/>
      <c r="T61" s="28"/>
      <c r="U61" s="148"/>
      <c r="V61" s="148"/>
      <c r="W61" s="28"/>
      <c r="X61" s="28"/>
      <c r="Y61" s="28"/>
      <c r="Z61" s="28"/>
      <c r="AA61" s="28"/>
      <c r="AB61" s="28"/>
      <c r="AC61" s="28"/>
      <c r="AD61" s="28"/>
      <c r="AE61" s="28"/>
      <c r="AF61" s="28"/>
      <c r="AG61" s="28"/>
      <c r="AH61" s="28"/>
      <c r="AI61" s="28"/>
      <c r="AK61" s="28"/>
      <c r="AL61" s="28"/>
      <c r="AM61" s="28"/>
      <c r="AN61" s="28"/>
      <c r="AO61" s="28"/>
      <c r="AP61" s="28"/>
      <c r="AQ61" s="28"/>
      <c r="AR61" s="28"/>
      <c r="AS61" s="28"/>
      <c r="AT61" s="28"/>
      <c r="AU61" s="28"/>
      <c r="AV61" s="28"/>
      <c r="AW61" s="28"/>
      <c r="AX61" s="28"/>
      <c r="AY61" s="28"/>
      <c r="AZ61" s="28"/>
      <c r="BA61" s="28"/>
      <c r="BB61" s="28"/>
      <c r="BC61" s="28"/>
      <c r="BD61" s="28"/>
      <c r="BE61" s="28"/>
    </row>
    <row r="62" spans="1:431" ht="15.75" x14ac:dyDescent="0.25">
      <c r="F62" s="48"/>
      <c r="H62" s="28"/>
      <c r="I62" s="28"/>
      <c r="J62" s="28"/>
      <c r="K62" s="28"/>
      <c r="L62" s="28"/>
      <c r="M62" s="28"/>
      <c r="N62" s="31"/>
      <c r="O62" s="31"/>
      <c r="P62" s="28"/>
      <c r="Q62" s="28"/>
      <c r="R62" s="28"/>
      <c r="S62" s="28"/>
      <c r="T62" s="28"/>
      <c r="U62" s="148"/>
      <c r="V62" s="148"/>
      <c r="W62" s="28"/>
      <c r="X62" s="28"/>
      <c r="Y62" s="28"/>
      <c r="Z62" s="28"/>
      <c r="AA62" s="28"/>
      <c r="AB62" s="28"/>
      <c r="AC62" s="28"/>
      <c r="AD62" s="28"/>
      <c r="AE62" s="28"/>
      <c r="AF62" s="28"/>
      <c r="AG62" s="28"/>
      <c r="AH62" s="28"/>
      <c r="AI62" s="28"/>
      <c r="AK62" s="28"/>
      <c r="AL62" s="28"/>
      <c r="AM62" s="28"/>
      <c r="AN62" s="28"/>
      <c r="AO62" s="28"/>
      <c r="AP62" s="28"/>
      <c r="AQ62" s="28"/>
      <c r="AR62" s="28"/>
      <c r="AS62" s="28"/>
      <c r="AT62" s="28"/>
      <c r="AU62" s="28"/>
      <c r="AV62" s="28"/>
      <c r="AW62" s="28"/>
      <c r="AX62" s="28"/>
      <c r="AY62" s="28"/>
      <c r="AZ62" s="28"/>
      <c r="BA62" s="28"/>
      <c r="BB62" s="28"/>
      <c r="BC62" s="28"/>
      <c r="BD62" s="28"/>
      <c r="BE62" s="28"/>
    </row>
    <row r="63" spans="1:431" x14ac:dyDescent="0.25">
      <c r="A63" s="10"/>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K63" s="28"/>
      <c r="AL63" s="28"/>
      <c r="AM63" s="28"/>
      <c r="AN63" s="28"/>
      <c r="AO63" s="28"/>
      <c r="AP63" s="28"/>
      <c r="AQ63" s="28"/>
      <c r="AR63" s="28"/>
      <c r="AS63" s="28"/>
      <c r="AT63" s="28"/>
      <c r="AU63" s="28"/>
      <c r="AV63" s="28"/>
      <c r="AW63" s="28"/>
      <c r="AX63" s="28"/>
      <c r="AY63" s="28"/>
      <c r="AZ63" s="28"/>
      <c r="BA63" s="28"/>
      <c r="BB63" s="28"/>
      <c r="BC63" s="28"/>
      <c r="BD63" s="28"/>
      <c r="BE63" s="28"/>
    </row>
    <row r="64" spans="1:431" ht="14.65" customHeight="1" x14ac:dyDescent="0.25">
      <c r="A64" s="10"/>
      <c r="B64" s="88"/>
      <c r="C64" s="88"/>
      <c r="D64" s="88"/>
      <c r="E64" s="8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K64" s="28"/>
      <c r="AL64" s="28"/>
      <c r="AM64" s="28"/>
      <c r="AN64" s="28"/>
      <c r="AO64" s="28"/>
      <c r="AP64" s="28"/>
      <c r="AQ64" s="28"/>
      <c r="AR64" s="28"/>
      <c r="AS64" s="28"/>
      <c r="AT64" s="28"/>
      <c r="AU64" s="28"/>
      <c r="AV64" s="28"/>
      <c r="AW64" s="28"/>
      <c r="AX64" s="28"/>
      <c r="AY64" s="28"/>
      <c r="AZ64" s="28"/>
      <c r="BA64" s="28"/>
      <c r="BB64" s="28"/>
      <c r="BC64" s="28"/>
      <c r="BD64" s="28"/>
      <c r="BE64" s="28"/>
    </row>
    <row r="65" spans="2:57" x14ac:dyDescent="0.25">
      <c r="B65" s="88"/>
      <c r="C65" s="88"/>
      <c r="D65" s="88"/>
      <c r="E65" s="8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K65" s="28"/>
      <c r="AL65" s="28"/>
      <c r="AM65" s="28"/>
      <c r="AN65" s="28"/>
      <c r="AO65" s="28"/>
      <c r="AP65" s="28"/>
      <c r="AQ65" s="28"/>
      <c r="AR65" s="28"/>
      <c r="AS65" s="28"/>
      <c r="AT65" s="28"/>
      <c r="AU65" s="28"/>
      <c r="AV65" s="28"/>
      <c r="AW65" s="28"/>
      <c r="AX65" s="28"/>
      <c r="AY65" s="28"/>
      <c r="AZ65" s="28"/>
      <c r="BA65" s="28"/>
      <c r="BB65" s="28"/>
      <c r="BC65" s="28"/>
      <c r="BD65" s="28"/>
      <c r="BE65" s="28"/>
    </row>
    <row r="66" spans="2:57" x14ac:dyDescent="0.25">
      <c r="B66" s="88"/>
      <c r="C66" s="88"/>
      <c r="D66" s="88"/>
      <c r="E66" s="8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K66" s="28"/>
      <c r="AL66" s="28"/>
      <c r="AM66" s="28"/>
      <c r="AN66" s="28"/>
      <c r="AO66" s="28"/>
      <c r="AP66" s="28"/>
      <c r="AQ66" s="28"/>
      <c r="AR66" s="28"/>
      <c r="AS66" s="28"/>
      <c r="AT66" s="28"/>
      <c r="AU66" s="28"/>
      <c r="AV66" s="28"/>
      <c r="AW66" s="28"/>
      <c r="AX66" s="28"/>
      <c r="AY66" s="28"/>
      <c r="AZ66" s="28"/>
      <c r="BA66" s="28"/>
      <c r="BB66" s="28"/>
      <c r="BC66" s="28"/>
      <c r="BD66" s="28"/>
      <c r="BE66" s="28"/>
    </row>
    <row r="67" spans="2:57" x14ac:dyDescent="0.25">
      <c r="B67" s="88"/>
      <c r="C67" s="88"/>
      <c r="D67" s="88"/>
      <c r="E67" s="8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K67" s="28"/>
      <c r="AL67" s="28"/>
      <c r="AM67" s="28"/>
      <c r="AN67" s="28"/>
      <c r="AO67" s="28"/>
      <c r="AP67" s="28"/>
      <c r="AQ67" s="28"/>
      <c r="AR67" s="28"/>
      <c r="AS67" s="28"/>
      <c r="AT67" s="28"/>
      <c r="AU67" s="28"/>
      <c r="AV67" s="28"/>
      <c r="AW67" s="28"/>
      <c r="AX67" s="28"/>
      <c r="AY67" s="28"/>
      <c r="AZ67" s="28"/>
      <c r="BA67" s="28"/>
      <c r="BB67" s="28"/>
      <c r="BC67" s="28"/>
      <c r="BD67" s="28"/>
      <c r="BE67" s="28"/>
    </row>
    <row r="68" spans="2:57" ht="15.75" x14ac:dyDescent="0.25">
      <c r="F68" s="4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K68" s="28"/>
      <c r="AL68" s="28"/>
      <c r="AM68" s="28"/>
      <c r="AN68" s="28"/>
      <c r="AO68" s="28"/>
      <c r="AP68" s="28"/>
      <c r="AQ68" s="28"/>
      <c r="AR68" s="28"/>
      <c r="AS68" s="28"/>
      <c r="AT68" s="28"/>
      <c r="AU68" s="28"/>
      <c r="AV68" s="28"/>
      <c r="AW68" s="28"/>
      <c r="AX68" s="28"/>
      <c r="AY68" s="28"/>
      <c r="AZ68" s="28"/>
      <c r="BA68" s="28"/>
      <c r="BB68" s="28"/>
      <c r="BC68" s="28"/>
      <c r="BD68" s="28"/>
      <c r="BE68" s="28"/>
    </row>
    <row r="69" spans="2:57" x14ac:dyDescent="0.25">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K69" s="28"/>
      <c r="AL69" s="28"/>
      <c r="AM69" s="28"/>
      <c r="AN69" s="28"/>
      <c r="AO69" s="28"/>
      <c r="AP69" s="28"/>
      <c r="AQ69" s="28"/>
      <c r="AR69" s="28"/>
      <c r="AS69" s="28"/>
      <c r="AT69" s="28"/>
      <c r="AU69" s="28"/>
      <c r="AV69" s="28"/>
      <c r="AW69" s="28"/>
      <c r="AX69" s="28"/>
      <c r="AY69" s="28"/>
      <c r="AZ69" s="28"/>
      <c r="BA69" s="28"/>
      <c r="BB69" s="28"/>
      <c r="BC69" s="28"/>
      <c r="BD69" s="28"/>
      <c r="BE69" s="28"/>
    </row>
    <row r="70" spans="2:57" ht="14.65" customHeight="1" x14ac:dyDescent="0.25">
      <c r="B70" s="88"/>
      <c r="C70" s="88"/>
      <c r="D70" s="88"/>
      <c r="E70" s="8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K70" s="28"/>
      <c r="AL70" s="28"/>
      <c r="AM70" s="28"/>
      <c r="AN70" s="28"/>
      <c r="AO70" s="28"/>
      <c r="AP70" s="28"/>
      <c r="AQ70" s="28"/>
      <c r="AR70" s="28"/>
      <c r="AS70" s="28"/>
      <c r="AT70" s="28"/>
      <c r="AU70" s="28"/>
      <c r="AV70" s="28"/>
      <c r="AW70" s="28"/>
      <c r="AX70" s="28"/>
      <c r="AY70" s="28"/>
      <c r="AZ70" s="28"/>
      <c r="BA70" s="28"/>
      <c r="BB70" s="28"/>
      <c r="BC70" s="28"/>
      <c r="BD70" s="28"/>
      <c r="BE70" s="28"/>
    </row>
    <row r="71" spans="2:57" x14ac:dyDescent="0.25">
      <c r="B71" s="88"/>
      <c r="C71" s="88"/>
      <c r="D71" s="88"/>
      <c r="E71" s="8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K71" s="28"/>
      <c r="AL71" s="28"/>
      <c r="AM71" s="28"/>
      <c r="AN71" s="28"/>
      <c r="AO71" s="28"/>
      <c r="AP71" s="28"/>
      <c r="AQ71" s="28"/>
      <c r="AR71" s="28"/>
      <c r="AS71" s="28"/>
      <c r="AT71" s="28"/>
      <c r="AU71" s="28"/>
      <c r="AV71" s="28"/>
      <c r="AW71" s="28"/>
      <c r="AX71" s="28"/>
      <c r="AY71" s="28"/>
      <c r="AZ71" s="28"/>
      <c r="BA71" s="28"/>
      <c r="BB71" s="28"/>
      <c r="BC71" s="28"/>
      <c r="BD71" s="28"/>
      <c r="BE71" s="28"/>
    </row>
    <row r="72" spans="2:57" ht="15.75" x14ac:dyDescent="0.25">
      <c r="F72" s="4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K72" s="28"/>
      <c r="AL72" s="28"/>
      <c r="AM72" s="28"/>
      <c r="AN72" s="28"/>
      <c r="AO72" s="28"/>
      <c r="AP72" s="28"/>
      <c r="AQ72" s="28"/>
      <c r="AR72" s="28"/>
      <c r="AS72" s="28"/>
      <c r="AT72" s="28"/>
      <c r="AU72" s="28"/>
      <c r="AV72" s="28"/>
      <c r="AW72" s="28"/>
      <c r="AX72" s="28"/>
      <c r="AY72" s="28"/>
      <c r="AZ72" s="28"/>
      <c r="BA72" s="28"/>
      <c r="BB72" s="28"/>
      <c r="BC72" s="28"/>
      <c r="BD72" s="28"/>
      <c r="BE72" s="28"/>
    </row>
    <row r="73" spans="2:57" x14ac:dyDescent="0.25">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K73" s="28"/>
      <c r="AL73" s="28"/>
      <c r="AM73" s="28"/>
      <c r="AN73" s="28"/>
      <c r="AO73" s="28"/>
      <c r="AP73" s="28"/>
      <c r="AQ73" s="28"/>
      <c r="AR73" s="28"/>
      <c r="AS73" s="28"/>
      <c r="AT73" s="28"/>
      <c r="AU73" s="28"/>
      <c r="AV73" s="28"/>
      <c r="AW73" s="28"/>
      <c r="AX73" s="28"/>
      <c r="AY73" s="28"/>
      <c r="AZ73" s="28"/>
      <c r="BA73" s="28"/>
      <c r="BB73" s="28"/>
      <c r="BC73" s="28"/>
      <c r="BD73" s="28"/>
      <c r="BE73" s="28"/>
    </row>
    <row r="74" spans="2:57" x14ac:dyDescent="0.25">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K74" s="28"/>
      <c r="AL74" s="28"/>
      <c r="AM74" s="28"/>
      <c r="AN74" s="28"/>
      <c r="AO74" s="28"/>
      <c r="AP74" s="28"/>
      <c r="AQ74" s="28"/>
      <c r="AR74" s="28"/>
      <c r="AS74" s="28"/>
      <c r="AT74" s="28"/>
      <c r="AU74" s="28"/>
      <c r="AV74" s="28"/>
      <c r="AW74" s="28"/>
      <c r="AX74" s="28"/>
      <c r="AY74" s="28"/>
      <c r="AZ74" s="28"/>
      <c r="BA74" s="28"/>
      <c r="BB74" s="28"/>
      <c r="BC74" s="28"/>
      <c r="BD74" s="28"/>
      <c r="BE74" s="28"/>
    </row>
    <row r="75" spans="2:57" ht="15.75" x14ac:dyDescent="0.25">
      <c r="F75" s="4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K75" s="28"/>
      <c r="AL75" s="28"/>
      <c r="AM75" s="28"/>
      <c r="AN75" s="28"/>
      <c r="AO75" s="28"/>
      <c r="AP75" s="28"/>
      <c r="AQ75" s="28"/>
      <c r="AR75" s="28"/>
      <c r="AS75" s="28"/>
      <c r="AT75" s="28"/>
      <c r="AU75" s="28"/>
      <c r="AV75" s="28"/>
      <c r="AW75" s="28"/>
      <c r="AX75" s="28"/>
      <c r="AY75" s="28"/>
      <c r="AZ75" s="28"/>
      <c r="BA75" s="28"/>
      <c r="BB75" s="28"/>
      <c r="BC75" s="28"/>
      <c r="BD75" s="28"/>
      <c r="BE75" s="28"/>
    </row>
    <row r="76" spans="2:57" x14ac:dyDescent="0.25">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K76" s="28"/>
      <c r="AL76" s="28"/>
      <c r="AM76" s="28"/>
      <c r="AN76" s="28"/>
      <c r="AO76" s="28"/>
      <c r="AP76" s="28"/>
      <c r="AQ76" s="28"/>
      <c r="AR76" s="28"/>
      <c r="AS76" s="28"/>
      <c r="AT76" s="28"/>
      <c r="AU76" s="28"/>
      <c r="AV76" s="28"/>
      <c r="AW76" s="28"/>
      <c r="AX76" s="28"/>
      <c r="AY76" s="28"/>
      <c r="AZ76" s="28"/>
      <c r="BA76" s="28"/>
      <c r="BB76" s="28"/>
      <c r="BC76" s="28"/>
      <c r="BD76" s="28"/>
      <c r="BE76" s="28"/>
    </row>
    <row r="77" spans="2:57" ht="14.65" customHeight="1" x14ac:dyDescent="0.25">
      <c r="B77" s="88"/>
      <c r="C77" s="88"/>
      <c r="D77" s="88"/>
      <c r="E77" s="8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K77" s="28"/>
      <c r="AL77" s="28"/>
      <c r="AM77" s="28"/>
      <c r="AN77" s="28"/>
      <c r="AO77" s="28"/>
      <c r="AP77" s="28"/>
      <c r="AQ77" s="28"/>
      <c r="AR77" s="28"/>
      <c r="AS77" s="28"/>
      <c r="AT77" s="28"/>
      <c r="AU77" s="28"/>
      <c r="AV77" s="28"/>
      <c r="AW77" s="28"/>
      <c r="AX77" s="28"/>
      <c r="AY77" s="28"/>
      <c r="AZ77" s="28"/>
      <c r="BA77" s="28"/>
      <c r="BB77" s="28"/>
      <c r="BC77" s="28"/>
      <c r="BD77" s="28"/>
      <c r="BE77" s="28"/>
    </row>
    <row r="78" spans="2:57" x14ac:dyDescent="0.25">
      <c r="B78" s="88"/>
      <c r="C78" s="88"/>
      <c r="D78" s="88"/>
      <c r="E78" s="8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K78" s="28"/>
      <c r="AL78" s="28"/>
      <c r="AM78" s="28"/>
      <c r="AN78" s="28"/>
      <c r="AO78" s="28"/>
      <c r="AP78" s="28"/>
      <c r="AQ78" s="28"/>
      <c r="AR78" s="28"/>
      <c r="AS78" s="28"/>
      <c r="AT78" s="28"/>
      <c r="AU78" s="28"/>
      <c r="AV78" s="28"/>
      <c r="AW78" s="28"/>
      <c r="AX78" s="28"/>
      <c r="AY78" s="28"/>
      <c r="AZ78" s="28"/>
      <c r="BA78" s="28"/>
      <c r="BB78" s="28"/>
      <c r="BC78" s="28"/>
      <c r="BD78" s="28"/>
      <c r="BE78" s="28"/>
    </row>
    <row r="79" spans="2:57" ht="15.75" x14ac:dyDescent="0.25">
      <c r="F79" s="4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K79" s="28"/>
      <c r="AL79" s="28"/>
      <c r="AM79" s="28"/>
      <c r="AN79" s="28"/>
      <c r="AO79" s="28"/>
      <c r="AP79" s="28"/>
      <c r="AQ79" s="28"/>
      <c r="AR79" s="28"/>
      <c r="AS79" s="28"/>
      <c r="AT79" s="28"/>
      <c r="AU79" s="28"/>
      <c r="AV79" s="28"/>
      <c r="AW79" s="28"/>
      <c r="AX79" s="28"/>
      <c r="AY79" s="28"/>
      <c r="AZ79" s="28"/>
      <c r="BA79" s="28"/>
      <c r="BB79" s="28"/>
      <c r="BC79" s="28"/>
      <c r="BD79" s="28"/>
      <c r="BE79" s="28"/>
    </row>
    <row r="80" spans="2:57" x14ac:dyDescent="0.25">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K80" s="28"/>
      <c r="AL80" s="28"/>
      <c r="AM80" s="28"/>
      <c r="AN80" s="28"/>
      <c r="AO80" s="28"/>
      <c r="AP80" s="28"/>
      <c r="AQ80" s="28"/>
      <c r="AR80" s="28"/>
      <c r="AS80" s="28"/>
      <c r="AT80" s="28"/>
      <c r="AU80" s="28"/>
      <c r="AV80" s="28"/>
      <c r="AW80" s="28"/>
      <c r="AX80" s="28"/>
      <c r="AY80" s="28"/>
      <c r="AZ80" s="28"/>
      <c r="BA80" s="28"/>
      <c r="BB80" s="28"/>
      <c r="BC80" s="28"/>
      <c r="BD80" s="28"/>
      <c r="BE80" s="28"/>
    </row>
    <row r="81" spans="2:57" ht="14.65" customHeight="1" x14ac:dyDescent="0.25">
      <c r="B81" s="88"/>
      <c r="C81" s="88"/>
      <c r="D81" s="88"/>
      <c r="E81" s="8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K81" s="28"/>
      <c r="AL81" s="28"/>
      <c r="AM81" s="28"/>
      <c r="AN81" s="28"/>
      <c r="AO81" s="28"/>
      <c r="AP81" s="28"/>
      <c r="AQ81" s="28"/>
      <c r="AR81" s="28"/>
      <c r="AS81" s="28"/>
      <c r="AT81" s="28"/>
      <c r="AU81" s="28"/>
      <c r="AV81" s="28"/>
      <c r="AW81" s="28"/>
      <c r="AX81" s="28"/>
      <c r="AY81" s="28"/>
      <c r="AZ81" s="28"/>
      <c r="BA81" s="28"/>
      <c r="BB81" s="28"/>
      <c r="BC81" s="28"/>
      <c r="BD81" s="28"/>
      <c r="BE81" s="28"/>
    </row>
    <row r="82" spans="2:57" x14ac:dyDescent="0.25">
      <c r="B82" s="88"/>
      <c r="C82" s="88"/>
      <c r="D82" s="88"/>
      <c r="E82" s="8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K82" s="28"/>
      <c r="AL82" s="28"/>
      <c r="AM82" s="28"/>
      <c r="AN82" s="28"/>
      <c r="AO82" s="28"/>
      <c r="AP82" s="28"/>
      <c r="AQ82" s="28"/>
      <c r="AR82" s="28"/>
      <c r="AS82" s="28"/>
      <c r="AT82" s="28"/>
      <c r="AU82" s="28"/>
      <c r="AV82" s="28"/>
      <c r="AW82" s="28"/>
      <c r="AX82" s="28"/>
      <c r="AY82" s="28"/>
      <c r="AZ82" s="28"/>
      <c r="BA82" s="28"/>
      <c r="BB82" s="28"/>
      <c r="BC82" s="28"/>
      <c r="BD82" s="28"/>
      <c r="BE82" s="28"/>
    </row>
    <row r="83" spans="2:57" ht="15.75" x14ac:dyDescent="0.25">
      <c r="F83" s="4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K83" s="28"/>
      <c r="AL83" s="28"/>
      <c r="AM83" s="28"/>
      <c r="AN83" s="28"/>
      <c r="AO83" s="28"/>
      <c r="AP83" s="28"/>
      <c r="AQ83" s="28"/>
      <c r="AR83" s="28"/>
      <c r="AS83" s="28"/>
      <c r="AT83" s="28"/>
      <c r="AU83" s="28"/>
      <c r="AV83" s="28"/>
      <c r="AW83" s="28"/>
      <c r="AX83" s="28"/>
      <c r="AY83" s="28"/>
      <c r="AZ83" s="28"/>
      <c r="BA83" s="28"/>
      <c r="BB83" s="28"/>
      <c r="BC83" s="28"/>
      <c r="BD83" s="28"/>
      <c r="BE83" s="28"/>
    </row>
    <row r="84" spans="2:57" x14ac:dyDescent="0.25">
      <c r="H84" s="177"/>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K84" s="28"/>
      <c r="AL84" s="28"/>
      <c r="AM84" s="28"/>
      <c r="AN84" s="28"/>
      <c r="AO84" s="28"/>
      <c r="AP84" s="28"/>
      <c r="AQ84" s="28"/>
      <c r="AR84" s="28"/>
      <c r="AS84" s="28"/>
      <c r="AT84" s="28"/>
      <c r="AU84" s="28"/>
      <c r="AV84" s="28"/>
      <c r="AW84" s="28"/>
      <c r="AX84" s="28"/>
      <c r="AY84" s="28"/>
      <c r="AZ84" s="28"/>
      <c r="BA84" s="28"/>
      <c r="BB84" s="28"/>
      <c r="BC84" s="28"/>
      <c r="BD84" s="28"/>
      <c r="BE84" s="28"/>
    </row>
    <row r="85" spans="2:57" x14ac:dyDescent="0.25">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K85" s="28"/>
      <c r="AL85" s="28"/>
      <c r="AM85" s="28"/>
      <c r="AN85" s="28"/>
      <c r="AO85" s="28"/>
      <c r="AP85" s="28"/>
      <c r="AQ85" s="28"/>
      <c r="AR85" s="28"/>
      <c r="AS85" s="28"/>
      <c r="AT85" s="28"/>
      <c r="AU85" s="28"/>
      <c r="AV85" s="28"/>
      <c r="AW85" s="28"/>
      <c r="AX85" s="28"/>
      <c r="AY85" s="28"/>
      <c r="AZ85" s="28"/>
      <c r="BA85" s="28"/>
      <c r="BB85" s="28"/>
      <c r="BC85" s="28"/>
      <c r="BD85" s="28"/>
      <c r="BE85" s="28"/>
    </row>
    <row r="86" spans="2:57" ht="15.75" x14ac:dyDescent="0.25">
      <c r="F86" s="4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K86" s="28"/>
      <c r="AL86" s="28"/>
      <c r="AM86" s="28"/>
      <c r="AN86" s="28"/>
      <c r="AO86" s="28"/>
      <c r="AP86" s="28"/>
      <c r="AQ86" s="28"/>
      <c r="AR86" s="28"/>
      <c r="AS86" s="28"/>
      <c r="AT86" s="28"/>
      <c r="AU86" s="28"/>
      <c r="AV86" s="28"/>
      <c r="AW86" s="28"/>
      <c r="AX86" s="28"/>
      <c r="AY86" s="28"/>
      <c r="AZ86" s="28"/>
      <c r="BA86" s="28"/>
      <c r="BB86" s="28"/>
      <c r="BC86" s="28"/>
      <c r="BD86" s="28"/>
      <c r="BE86" s="28"/>
    </row>
    <row r="87" spans="2:57" x14ac:dyDescent="0.25">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K87" s="28"/>
      <c r="AL87" s="28"/>
      <c r="AM87" s="28"/>
      <c r="AN87" s="28"/>
      <c r="AO87" s="28"/>
      <c r="AP87" s="28"/>
      <c r="AQ87" s="28"/>
      <c r="AR87" s="28"/>
      <c r="AS87" s="28"/>
      <c r="AT87" s="28"/>
      <c r="AU87" s="28"/>
      <c r="AV87" s="28"/>
      <c r="AW87" s="28"/>
      <c r="AX87" s="28"/>
      <c r="AY87" s="28"/>
      <c r="AZ87" s="28"/>
      <c r="BA87" s="28"/>
      <c r="BB87" s="28"/>
      <c r="BC87" s="28"/>
      <c r="BD87" s="28"/>
      <c r="BE87" s="28"/>
    </row>
    <row r="88" spans="2:57" x14ac:dyDescent="0.25">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K88" s="28"/>
      <c r="AL88" s="28"/>
      <c r="AM88" s="28"/>
      <c r="AN88" s="28"/>
      <c r="AO88" s="28"/>
      <c r="AP88" s="28"/>
      <c r="AQ88" s="28"/>
      <c r="AR88" s="28"/>
      <c r="AS88" s="28"/>
      <c r="AT88" s="28"/>
      <c r="AU88" s="28"/>
      <c r="AV88" s="28"/>
      <c r="AW88" s="28"/>
      <c r="AX88" s="28"/>
      <c r="AY88" s="28"/>
      <c r="AZ88" s="28"/>
      <c r="BA88" s="28"/>
      <c r="BB88" s="28"/>
      <c r="BC88" s="28"/>
      <c r="BD88" s="28"/>
      <c r="BE88" s="28"/>
    </row>
    <row r="89" spans="2:57" x14ac:dyDescent="0.25">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K89" s="28"/>
      <c r="AL89" s="28"/>
      <c r="AM89" s="28"/>
      <c r="AN89" s="28"/>
      <c r="AO89" s="28"/>
      <c r="AP89" s="28"/>
      <c r="AQ89" s="28"/>
      <c r="AR89" s="28"/>
      <c r="AS89" s="28"/>
      <c r="AT89" s="28"/>
      <c r="AU89" s="28"/>
      <c r="AV89" s="28"/>
      <c r="AW89" s="28"/>
      <c r="AX89" s="28"/>
      <c r="AY89" s="28"/>
      <c r="AZ89" s="28"/>
      <c r="BA89" s="28"/>
      <c r="BB89" s="28"/>
      <c r="BC89" s="28"/>
      <c r="BD89" s="28"/>
      <c r="BE89" s="28"/>
    </row>
    <row r="90" spans="2:57" x14ac:dyDescent="0.25">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K90" s="28"/>
      <c r="AL90" s="28"/>
      <c r="AM90" s="28"/>
      <c r="AN90" s="28"/>
      <c r="AO90" s="28"/>
      <c r="AP90" s="28"/>
      <c r="AQ90" s="28"/>
      <c r="AR90" s="28"/>
      <c r="AS90" s="28"/>
      <c r="AT90" s="28"/>
      <c r="AU90" s="28"/>
      <c r="AV90" s="28"/>
      <c r="AW90" s="28"/>
      <c r="AX90" s="28"/>
      <c r="AY90" s="28"/>
      <c r="AZ90" s="28"/>
      <c r="BA90" s="28"/>
      <c r="BB90" s="28"/>
      <c r="BC90" s="28"/>
      <c r="BD90" s="28"/>
      <c r="BE90" s="28"/>
    </row>
    <row r="91" spans="2:57" x14ac:dyDescent="0.25">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K91" s="28"/>
      <c r="AL91" s="28"/>
      <c r="AM91" s="28"/>
      <c r="AN91" s="28"/>
      <c r="AO91" s="28"/>
      <c r="AP91" s="28"/>
      <c r="AQ91" s="28"/>
      <c r="AR91" s="28"/>
      <c r="AS91" s="28"/>
      <c r="AT91" s="28"/>
      <c r="AU91" s="28"/>
      <c r="AV91" s="28"/>
      <c r="AW91" s="28"/>
      <c r="AX91" s="28"/>
      <c r="AY91" s="28"/>
      <c r="AZ91" s="28"/>
      <c r="BA91" s="28"/>
      <c r="BB91" s="28"/>
      <c r="BC91" s="28"/>
      <c r="BD91" s="28"/>
      <c r="BE91" s="28"/>
    </row>
    <row r="92" spans="2:57" x14ac:dyDescent="0.25">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K92" s="28"/>
      <c r="AL92" s="28"/>
      <c r="AM92" s="28"/>
      <c r="AN92" s="28"/>
      <c r="AO92" s="28"/>
      <c r="AP92" s="28"/>
      <c r="AQ92" s="28"/>
      <c r="AR92" s="28"/>
      <c r="AS92" s="28"/>
      <c r="AT92" s="28"/>
      <c r="AU92" s="28"/>
      <c r="AV92" s="28"/>
      <c r="AW92" s="28"/>
      <c r="AX92" s="28"/>
      <c r="AY92" s="28"/>
      <c r="AZ92" s="28"/>
      <c r="BA92" s="28"/>
      <c r="BB92" s="28"/>
      <c r="BC92" s="28"/>
      <c r="BD92" s="28"/>
      <c r="BE92" s="28"/>
    </row>
    <row r="93" spans="2:57" x14ac:dyDescent="0.25">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K93" s="28"/>
      <c r="AL93" s="28"/>
      <c r="AM93" s="28"/>
      <c r="AN93" s="28"/>
      <c r="AO93" s="28"/>
      <c r="AP93" s="28"/>
      <c r="AQ93" s="28"/>
      <c r="AR93" s="28"/>
      <c r="AS93" s="28"/>
      <c r="AT93" s="28"/>
      <c r="AU93" s="28"/>
      <c r="AV93" s="28"/>
      <c r="AW93" s="28"/>
      <c r="AX93" s="28"/>
      <c r="AY93" s="28"/>
      <c r="AZ93" s="28"/>
      <c r="BA93" s="28"/>
      <c r="BB93" s="28"/>
      <c r="BC93" s="28"/>
      <c r="BD93" s="28"/>
      <c r="BE93" s="28"/>
    </row>
    <row r="94" spans="2:57" x14ac:dyDescent="0.25">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K94" s="28"/>
      <c r="AL94" s="28"/>
      <c r="AM94" s="28"/>
      <c r="AN94" s="28"/>
      <c r="AO94" s="28"/>
      <c r="AP94" s="28"/>
      <c r="AQ94" s="28"/>
      <c r="AR94" s="28"/>
      <c r="AS94" s="28"/>
      <c r="AT94" s="28"/>
      <c r="AU94" s="28"/>
      <c r="AV94" s="28"/>
      <c r="AW94" s="28"/>
      <c r="AX94" s="28"/>
      <c r="AY94" s="28"/>
      <c r="AZ94" s="28"/>
      <c r="BA94" s="28"/>
      <c r="BB94" s="28"/>
      <c r="BC94" s="28"/>
      <c r="BD94" s="28"/>
      <c r="BE94" s="28"/>
    </row>
    <row r="95" spans="2:57" x14ac:dyDescent="0.25">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K95" s="28"/>
      <c r="AL95" s="28"/>
      <c r="AM95" s="28"/>
      <c r="AN95" s="28"/>
      <c r="AO95" s="28"/>
      <c r="AP95" s="28"/>
      <c r="AQ95" s="28"/>
      <c r="AR95" s="28"/>
      <c r="AS95" s="28"/>
      <c r="AT95" s="28"/>
      <c r="AU95" s="28"/>
      <c r="AV95" s="28"/>
      <c r="AW95" s="28"/>
      <c r="AX95" s="28"/>
      <c r="AY95" s="28"/>
      <c r="AZ95" s="28"/>
      <c r="BA95" s="28"/>
      <c r="BB95" s="28"/>
      <c r="BC95" s="28"/>
      <c r="BD95" s="28"/>
      <c r="BE95" s="28"/>
    </row>
    <row r="96" spans="2:57" x14ac:dyDescent="0.25">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K96" s="28"/>
      <c r="AL96" s="28"/>
      <c r="AM96" s="28"/>
      <c r="AN96" s="28"/>
      <c r="AO96" s="28"/>
      <c r="AP96" s="28"/>
      <c r="AQ96" s="28"/>
      <c r="AR96" s="28"/>
      <c r="AS96" s="28"/>
      <c r="AT96" s="28"/>
      <c r="AU96" s="28"/>
      <c r="AV96" s="28"/>
      <c r="AW96" s="28"/>
      <c r="AX96" s="28"/>
      <c r="AY96" s="28"/>
      <c r="AZ96" s="28"/>
      <c r="BA96" s="28"/>
      <c r="BB96" s="28"/>
      <c r="BC96" s="28"/>
      <c r="BD96" s="28"/>
      <c r="BE96" s="28"/>
    </row>
    <row r="97" spans="8:57" x14ac:dyDescent="0.25">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K97" s="28"/>
      <c r="AL97" s="28"/>
      <c r="AM97" s="28"/>
      <c r="AN97" s="28"/>
      <c r="AO97" s="28"/>
      <c r="AP97" s="28"/>
      <c r="AQ97" s="28"/>
      <c r="AR97" s="28"/>
      <c r="AS97" s="28"/>
      <c r="AT97" s="28"/>
      <c r="AU97" s="28"/>
      <c r="AV97" s="28"/>
      <c r="AW97" s="28"/>
      <c r="AX97" s="28"/>
      <c r="AY97" s="28"/>
      <c r="AZ97" s="28"/>
      <c r="BA97" s="28"/>
      <c r="BB97" s="28"/>
      <c r="BC97" s="28"/>
      <c r="BD97" s="28"/>
      <c r="BE97" s="28"/>
    </row>
    <row r="98" spans="8:57" x14ac:dyDescent="0.25">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K98" s="28"/>
      <c r="AL98" s="28"/>
      <c r="AM98" s="28"/>
      <c r="AN98" s="28"/>
      <c r="AO98" s="28"/>
      <c r="AP98" s="28"/>
      <c r="AQ98" s="28"/>
      <c r="AR98" s="28"/>
      <c r="AS98" s="28"/>
      <c r="AT98" s="28"/>
      <c r="AU98" s="28"/>
      <c r="AV98" s="28"/>
      <c r="AW98" s="28"/>
      <c r="AX98" s="28"/>
      <c r="AY98" s="28"/>
      <c r="AZ98" s="28"/>
      <c r="BA98" s="28"/>
      <c r="BB98" s="28"/>
      <c r="BC98" s="28"/>
      <c r="BD98" s="28"/>
      <c r="BE98" s="28"/>
    </row>
    <row r="99" spans="8:57" x14ac:dyDescent="0.25">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K99" s="28"/>
      <c r="AL99" s="28"/>
      <c r="AM99" s="28"/>
      <c r="AN99" s="28"/>
      <c r="AO99" s="28"/>
      <c r="AP99" s="28"/>
      <c r="AQ99" s="28"/>
      <c r="AR99" s="28"/>
      <c r="AS99" s="28"/>
      <c r="AT99" s="28"/>
      <c r="AU99" s="28"/>
      <c r="AV99" s="28"/>
      <c r="AW99" s="28"/>
      <c r="AX99" s="28"/>
      <c r="AY99" s="28"/>
      <c r="AZ99" s="28"/>
      <c r="BA99" s="28"/>
      <c r="BB99" s="28"/>
      <c r="BC99" s="28"/>
      <c r="BD99" s="28"/>
      <c r="BE99" s="28"/>
    </row>
    <row r="100" spans="8:57" x14ac:dyDescent="0.25">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row>
    <row r="101" spans="8:57" x14ac:dyDescent="0.25">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row>
    <row r="102" spans="8:57" x14ac:dyDescent="0.25">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row>
    <row r="103" spans="8:57" x14ac:dyDescent="0.25">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row>
    <row r="104" spans="8:57" x14ac:dyDescent="0.25">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row>
    <row r="105" spans="8:57" x14ac:dyDescent="0.25">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row>
    <row r="106" spans="8:57" x14ac:dyDescent="0.25">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row>
    <row r="107" spans="8:57" x14ac:dyDescent="0.25">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row>
    <row r="108" spans="8:57" x14ac:dyDescent="0.25">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row>
    <row r="109" spans="8:57" x14ac:dyDescent="0.25">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row>
    <row r="110" spans="8:57" x14ac:dyDescent="0.25">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row>
    <row r="111" spans="8:57" x14ac:dyDescent="0.25">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row>
    <row r="112" spans="8:57" x14ac:dyDescent="0.25">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row>
    <row r="113" spans="8:57" x14ac:dyDescent="0.25">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row>
    <row r="114" spans="8:57" x14ac:dyDescent="0.25">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row>
    <row r="115" spans="8:57" x14ac:dyDescent="0.25">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row>
    <row r="116" spans="8:57" x14ac:dyDescent="0.25">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row>
    <row r="117" spans="8:57" x14ac:dyDescent="0.25">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row>
    <row r="118" spans="8:57" x14ac:dyDescent="0.25">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row>
    <row r="119" spans="8:57" x14ac:dyDescent="0.25">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row>
    <row r="120" spans="8:57" x14ac:dyDescent="0.25">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row>
    <row r="121" spans="8:57" x14ac:dyDescent="0.25">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row>
    <row r="122" spans="8:57" x14ac:dyDescent="0.25">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row>
    <row r="123" spans="8:57" x14ac:dyDescent="0.25">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row>
    <row r="124" spans="8:57" x14ac:dyDescent="0.25">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row>
    <row r="125" spans="8:57" x14ac:dyDescent="0.25">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row>
    <row r="126" spans="8:57" x14ac:dyDescent="0.25">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row>
    <row r="127" spans="8:57" x14ac:dyDescent="0.25">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row>
    <row r="128" spans="8:57" x14ac:dyDescent="0.25">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row>
    <row r="129" spans="8:57" x14ac:dyDescent="0.25">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row>
    <row r="130" spans="8:57" x14ac:dyDescent="0.25">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row>
    <row r="131" spans="8:57" x14ac:dyDescent="0.25">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row>
    <row r="132" spans="8:57" x14ac:dyDescent="0.25">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row>
    <row r="133" spans="8:57" x14ac:dyDescent="0.25">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row>
    <row r="134" spans="8:57" x14ac:dyDescent="0.25">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row>
    <row r="135" spans="8:57" x14ac:dyDescent="0.25">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row>
    <row r="136" spans="8:57" x14ac:dyDescent="0.25">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row>
    <row r="137" spans="8:57" x14ac:dyDescent="0.25">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row>
    <row r="138" spans="8:57" x14ac:dyDescent="0.25">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row>
    <row r="139" spans="8:57" x14ac:dyDescent="0.25">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row>
    <row r="140" spans="8:57" x14ac:dyDescent="0.25">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row>
    <row r="141" spans="8:57" x14ac:dyDescent="0.25">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row>
    <row r="142" spans="8:57" x14ac:dyDescent="0.25">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row>
    <row r="143" spans="8:57" x14ac:dyDescent="0.25">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row>
    <row r="144" spans="8:57" x14ac:dyDescent="0.25">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row>
    <row r="145" spans="8:57" x14ac:dyDescent="0.25">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row>
    <row r="146" spans="8:57" x14ac:dyDescent="0.25">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row>
    <row r="147" spans="8:57" x14ac:dyDescent="0.25">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row>
    <row r="148" spans="8:57" x14ac:dyDescent="0.25">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row>
    <row r="149" spans="8:57" x14ac:dyDescent="0.25">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row>
    <row r="150" spans="8:57" x14ac:dyDescent="0.25">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row>
    <row r="151" spans="8:57" x14ac:dyDescent="0.25">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row>
    <row r="152" spans="8:57" x14ac:dyDescent="0.25">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row>
    <row r="153" spans="8:57" x14ac:dyDescent="0.25">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row>
    <row r="154" spans="8:57" x14ac:dyDescent="0.25">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row>
    <row r="155" spans="8:57" x14ac:dyDescent="0.25">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row>
    <row r="156" spans="8:57" x14ac:dyDescent="0.25">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row>
    <row r="157" spans="8:57" x14ac:dyDescent="0.25">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row>
    <row r="158" spans="8:57" x14ac:dyDescent="0.25">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row>
    <row r="159" spans="8:57" x14ac:dyDescent="0.25">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row>
    <row r="160" spans="8:57" x14ac:dyDescent="0.25">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row>
    <row r="161" spans="8:57" x14ac:dyDescent="0.25">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row>
    <row r="162" spans="8:57" x14ac:dyDescent="0.25">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row>
    <row r="163" spans="8:57" x14ac:dyDescent="0.25">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row>
    <row r="164" spans="8:57" x14ac:dyDescent="0.25">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row>
    <row r="165" spans="8:57" x14ac:dyDescent="0.25">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row>
    <row r="166" spans="8:57" x14ac:dyDescent="0.25">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row>
    <row r="167" spans="8:57" x14ac:dyDescent="0.25">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row>
    <row r="168" spans="8:57" x14ac:dyDescent="0.25">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row>
    <row r="169" spans="8:57" x14ac:dyDescent="0.25">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row>
    <row r="170" spans="8:57" x14ac:dyDescent="0.25">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row>
    <row r="171" spans="8:57" x14ac:dyDescent="0.25">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row>
    <row r="172" spans="8:57" x14ac:dyDescent="0.25">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row>
    <row r="173" spans="8:57" x14ac:dyDescent="0.25">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row>
    <row r="174" spans="8:57" x14ac:dyDescent="0.25">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row>
    <row r="175" spans="8:57" x14ac:dyDescent="0.25">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row>
    <row r="176" spans="8:57" x14ac:dyDescent="0.25">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row>
    <row r="177" spans="8:57" x14ac:dyDescent="0.25">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row>
    <row r="178" spans="8:57" x14ac:dyDescent="0.25">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row>
    <row r="179" spans="8:57" x14ac:dyDescent="0.25">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row>
    <row r="180" spans="8:57" x14ac:dyDescent="0.25">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row>
    <row r="181" spans="8:57" x14ac:dyDescent="0.25">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row>
    <row r="182" spans="8:57" x14ac:dyDescent="0.25">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row>
    <row r="183" spans="8:57" x14ac:dyDescent="0.25">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row>
    <row r="184" spans="8:57" x14ac:dyDescent="0.25">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row>
    <row r="185" spans="8:57" x14ac:dyDescent="0.25">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row>
    <row r="186" spans="8:57" x14ac:dyDescent="0.25">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row>
    <row r="187" spans="8:57" x14ac:dyDescent="0.25">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row>
    <row r="188" spans="8:57" x14ac:dyDescent="0.25">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row>
    <row r="189" spans="8:57" x14ac:dyDescent="0.25">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row>
    <row r="190" spans="8:57" x14ac:dyDescent="0.25">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row>
    <row r="191" spans="8:57" x14ac:dyDescent="0.25">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row>
    <row r="192" spans="8:57" x14ac:dyDescent="0.25">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row>
    <row r="193" spans="8:57" x14ac:dyDescent="0.25">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row>
    <row r="194" spans="8:57" x14ac:dyDescent="0.25">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row>
    <row r="195" spans="8:57" x14ac:dyDescent="0.25">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row>
    <row r="196" spans="8:57" x14ac:dyDescent="0.25">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row>
    <row r="197" spans="8:57" x14ac:dyDescent="0.25">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row>
    <row r="198" spans="8:57" x14ac:dyDescent="0.25">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row>
    <row r="199" spans="8:57" x14ac:dyDescent="0.25">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row>
    <row r="200" spans="8:57" x14ac:dyDescent="0.25">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row>
    <row r="201" spans="8:57" x14ac:dyDescent="0.25">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row>
    <row r="202" spans="8:57" x14ac:dyDescent="0.25">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row>
    <row r="203" spans="8:57" x14ac:dyDescent="0.25">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row>
    <row r="204" spans="8:57" x14ac:dyDescent="0.25">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row>
    <row r="205" spans="8:57" x14ac:dyDescent="0.25">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row>
    <row r="206" spans="8:57" x14ac:dyDescent="0.25">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row>
    <row r="207" spans="8:57" x14ac:dyDescent="0.25">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row>
    <row r="208" spans="8:57" x14ac:dyDescent="0.25">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row>
    <row r="209" spans="8:57" x14ac:dyDescent="0.25">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row>
    <row r="210" spans="8:57" x14ac:dyDescent="0.25">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row>
    <row r="211" spans="8:57" x14ac:dyDescent="0.25">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row>
    <row r="212" spans="8:57" x14ac:dyDescent="0.25">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row>
    <row r="213" spans="8:57" x14ac:dyDescent="0.25">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row>
    <row r="214" spans="8:57" x14ac:dyDescent="0.25">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row>
    <row r="215" spans="8:57" x14ac:dyDescent="0.25">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row>
    <row r="216" spans="8:57" x14ac:dyDescent="0.25">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row>
    <row r="217" spans="8:57" x14ac:dyDescent="0.25">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row>
    <row r="218" spans="8:57" x14ac:dyDescent="0.25">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row>
    <row r="219" spans="8:57" x14ac:dyDescent="0.25">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row>
    <row r="220" spans="8:57" x14ac:dyDescent="0.25">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row>
    <row r="221" spans="8:57" x14ac:dyDescent="0.25">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row>
    <row r="222" spans="8:57" x14ac:dyDescent="0.25">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row>
    <row r="223" spans="8:57" x14ac:dyDescent="0.25">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row>
    <row r="224" spans="8:57" x14ac:dyDescent="0.25">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row>
    <row r="225" spans="8:57" x14ac:dyDescent="0.25">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row>
    <row r="226" spans="8:57" x14ac:dyDescent="0.25">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row>
    <row r="227" spans="8:57" x14ac:dyDescent="0.25">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row>
    <row r="228" spans="8:57" x14ac:dyDescent="0.25">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row>
    <row r="229" spans="8:57" x14ac:dyDescent="0.25">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row>
    <row r="230" spans="8:57" x14ac:dyDescent="0.25">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row>
    <row r="231" spans="8:57" x14ac:dyDescent="0.25">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row>
    <row r="232" spans="8:57" x14ac:dyDescent="0.25">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row>
    <row r="233" spans="8:57" x14ac:dyDescent="0.25">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row>
    <row r="234" spans="8:57" x14ac:dyDescent="0.25">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row>
    <row r="235" spans="8:57" x14ac:dyDescent="0.25">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row>
    <row r="236" spans="8:57" x14ac:dyDescent="0.25">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row>
    <row r="237" spans="8:57" x14ac:dyDescent="0.25">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row>
    <row r="238" spans="8:57" x14ac:dyDescent="0.25">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row>
    <row r="239" spans="8:57" x14ac:dyDescent="0.25">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row>
    <row r="240" spans="8:57" x14ac:dyDescent="0.25">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row>
    <row r="241" spans="8:57" x14ac:dyDescent="0.25">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row>
    <row r="242" spans="8:57" x14ac:dyDescent="0.25">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row>
    <row r="243" spans="8:57" x14ac:dyDescent="0.25">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row>
    <row r="244" spans="8:57" x14ac:dyDescent="0.25">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row>
    <row r="245" spans="8:57" x14ac:dyDescent="0.25">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row>
    <row r="246" spans="8:57" x14ac:dyDescent="0.25">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row>
    <row r="247" spans="8:57" x14ac:dyDescent="0.25">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row>
    <row r="248" spans="8:57" x14ac:dyDescent="0.25">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row>
    <row r="249" spans="8:57" x14ac:dyDescent="0.25">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row>
    <row r="250" spans="8:57" x14ac:dyDescent="0.25">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row>
    <row r="251" spans="8:57" x14ac:dyDescent="0.25">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row>
    <row r="252" spans="8:57" x14ac:dyDescent="0.25">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row>
    <row r="253" spans="8:57" x14ac:dyDescent="0.25">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row>
    <row r="254" spans="8:57" x14ac:dyDescent="0.25">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row>
    <row r="255" spans="8:57" x14ac:dyDescent="0.25">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row>
    <row r="256" spans="8:57" x14ac:dyDescent="0.25">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row>
    <row r="257" spans="8:57" x14ac:dyDescent="0.25">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row>
    <row r="258" spans="8:57" x14ac:dyDescent="0.25">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row>
    <row r="259" spans="8:57" x14ac:dyDescent="0.25">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row>
    <row r="260" spans="8:57" x14ac:dyDescent="0.25">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row>
    <row r="261" spans="8:57" x14ac:dyDescent="0.25">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row>
    <row r="262" spans="8:57" x14ac:dyDescent="0.25">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row>
    <row r="263" spans="8:57" x14ac:dyDescent="0.25">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row>
    <row r="264" spans="8:57" x14ac:dyDescent="0.25">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row>
    <row r="265" spans="8:57" x14ac:dyDescent="0.25">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row>
    <row r="266" spans="8:57" x14ac:dyDescent="0.25">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row>
    <row r="267" spans="8:57" x14ac:dyDescent="0.25">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row>
    <row r="268" spans="8:57" x14ac:dyDescent="0.25">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row>
    <row r="269" spans="8:57" x14ac:dyDescent="0.25">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row>
    <row r="270" spans="8:57" x14ac:dyDescent="0.25">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row>
    <row r="271" spans="8:57" x14ac:dyDescent="0.25">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row>
    <row r="272" spans="8:57" x14ac:dyDescent="0.25">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row>
    <row r="273" spans="1:57" x14ac:dyDescent="0.25">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row>
    <row r="274" spans="1:57" x14ac:dyDescent="0.25">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row>
    <row r="275" spans="1:57" x14ac:dyDescent="0.25">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row>
    <row r="276" spans="1:57" x14ac:dyDescent="0.25">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row>
    <row r="277" spans="1:57" x14ac:dyDescent="0.25">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row>
    <row r="278" spans="1:57" x14ac:dyDescent="0.25">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row>
    <row r="279" spans="1:57" x14ac:dyDescent="0.25">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row>
    <row r="280" spans="1:57" x14ac:dyDescent="0.25">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row>
    <row r="281" spans="1:57" s="28" customFormat="1" x14ac:dyDescent="0.25">
      <c r="A281" s="5"/>
      <c r="B281" s="5"/>
      <c r="C281" s="5"/>
      <c r="D281" s="5"/>
      <c r="E281" s="5"/>
      <c r="F281" s="5"/>
      <c r="G281" s="5"/>
      <c r="AK281"/>
      <c r="AL281"/>
      <c r="AM281"/>
      <c r="AN281"/>
      <c r="AO281"/>
      <c r="AP281"/>
      <c r="AQ281"/>
      <c r="AR281"/>
      <c r="AS281"/>
      <c r="AT281"/>
      <c r="AU281"/>
      <c r="AV281"/>
      <c r="AW281"/>
      <c r="AX281"/>
      <c r="AY281"/>
      <c r="AZ281"/>
      <c r="BA281"/>
      <c r="BB281"/>
      <c r="BC281"/>
      <c r="BD281"/>
      <c r="BE281"/>
    </row>
    <row r="282" spans="1:57" s="28" customFormat="1" x14ac:dyDescent="0.25">
      <c r="A282" s="5"/>
      <c r="B282" s="5"/>
      <c r="C282" s="5"/>
      <c r="D282" s="5"/>
      <c r="E282" s="5"/>
      <c r="F282" s="5"/>
      <c r="G282" s="5"/>
      <c r="AK282"/>
      <c r="AL282"/>
      <c r="AM282"/>
      <c r="AN282"/>
      <c r="AO282"/>
      <c r="AP282"/>
      <c r="AQ282"/>
      <c r="AR282"/>
      <c r="AS282"/>
      <c r="AT282"/>
      <c r="AU282"/>
      <c r="AV282"/>
      <c r="AW282"/>
      <c r="AX282"/>
      <c r="AY282"/>
      <c r="AZ282"/>
      <c r="BA282"/>
      <c r="BB282"/>
      <c r="BC282"/>
      <c r="BD282"/>
      <c r="BE282"/>
    </row>
    <row r="283" spans="1:57" s="28" customFormat="1" x14ac:dyDescent="0.25">
      <c r="A283" s="5"/>
      <c r="B283" s="5"/>
      <c r="C283" s="5"/>
      <c r="D283" s="5"/>
      <c r="E283" s="5"/>
      <c r="F283" s="5"/>
      <c r="G283" s="5"/>
      <c r="AK283"/>
      <c r="AL283"/>
      <c r="AM283"/>
      <c r="AN283"/>
      <c r="AO283"/>
      <c r="AP283"/>
      <c r="AQ283"/>
      <c r="AR283"/>
      <c r="AS283"/>
      <c r="AT283"/>
      <c r="AU283"/>
      <c r="AV283"/>
      <c r="AW283"/>
      <c r="AX283"/>
      <c r="AY283"/>
      <c r="AZ283"/>
      <c r="BA283"/>
      <c r="BB283"/>
      <c r="BC283"/>
      <c r="BD283"/>
      <c r="BE283"/>
    </row>
    <row r="284" spans="1:57" s="28" customFormat="1" x14ac:dyDescent="0.25">
      <c r="A284" s="5"/>
      <c r="B284" s="5"/>
      <c r="C284" s="5"/>
      <c r="D284" s="5"/>
      <c r="E284" s="5"/>
      <c r="F284" s="5"/>
      <c r="G284" s="5"/>
      <c r="AK284"/>
      <c r="AL284"/>
      <c r="AM284"/>
      <c r="AN284"/>
      <c r="AO284"/>
      <c r="AP284"/>
      <c r="AQ284"/>
      <c r="AR284"/>
      <c r="AS284"/>
      <c r="AT284"/>
      <c r="AU284"/>
      <c r="AV284"/>
      <c r="AW284"/>
      <c r="AX284"/>
      <c r="AY284"/>
      <c r="AZ284"/>
      <c r="BA284"/>
      <c r="BB284"/>
      <c r="BC284"/>
      <c r="BD284"/>
      <c r="BE284"/>
    </row>
    <row r="285" spans="1:57" s="28" customFormat="1" x14ac:dyDescent="0.25">
      <c r="A285" s="5"/>
      <c r="B285" s="5"/>
      <c r="C285" s="5"/>
      <c r="D285" s="5"/>
      <c r="E285" s="5"/>
      <c r="F285" s="5"/>
      <c r="G285" s="5"/>
      <c r="AK285"/>
      <c r="AL285"/>
      <c r="AM285"/>
      <c r="AN285"/>
      <c r="AO285"/>
      <c r="AP285"/>
      <c r="AQ285"/>
      <c r="AR285"/>
      <c r="AS285"/>
      <c r="AT285"/>
      <c r="AU285"/>
      <c r="AV285"/>
      <c r="AW285"/>
      <c r="AX285"/>
      <c r="AY285"/>
      <c r="AZ285"/>
      <c r="BA285"/>
      <c r="BB285"/>
      <c r="BC285"/>
      <c r="BD285"/>
      <c r="BE285"/>
    </row>
    <row r="286" spans="1:57" s="28" customFormat="1" x14ac:dyDescent="0.25">
      <c r="A286" s="5"/>
      <c r="B286" s="5"/>
      <c r="C286" s="5"/>
      <c r="D286" s="5"/>
      <c r="E286" s="5"/>
      <c r="F286" s="5"/>
      <c r="G286" s="5"/>
      <c r="AK286"/>
      <c r="AL286"/>
      <c r="AM286"/>
      <c r="AN286"/>
      <c r="AO286"/>
      <c r="AP286"/>
      <c r="AQ286"/>
      <c r="AR286"/>
      <c r="AS286"/>
      <c r="AT286"/>
      <c r="AU286"/>
      <c r="AV286"/>
      <c r="AW286"/>
      <c r="AX286"/>
      <c r="AY286"/>
      <c r="AZ286"/>
      <c r="BA286"/>
      <c r="BB286"/>
      <c r="BC286"/>
      <c r="BD286"/>
      <c r="BE286"/>
    </row>
    <row r="287" spans="1:57" s="28" customFormat="1" x14ac:dyDescent="0.25">
      <c r="A287" s="5"/>
      <c r="B287" s="5"/>
      <c r="C287" s="5"/>
      <c r="D287" s="5"/>
      <c r="E287" s="5"/>
      <c r="F287" s="5"/>
      <c r="G287" s="5"/>
      <c r="AK287"/>
      <c r="AL287"/>
      <c r="AM287"/>
      <c r="AN287"/>
      <c r="AO287"/>
      <c r="AP287"/>
      <c r="AQ287"/>
      <c r="AR287"/>
      <c r="AS287"/>
      <c r="AT287"/>
      <c r="AU287"/>
      <c r="AV287"/>
      <c r="AW287"/>
      <c r="AX287"/>
      <c r="AY287"/>
      <c r="AZ287"/>
      <c r="BA287"/>
      <c r="BB287"/>
      <c r="BC287"/>
      <c r="BD287"/>
      <c r="BE287"/>
    </row>
    <row r="288" spans="1:57" s="28" customFormat="1" x14ac:dyDescent="0.25">
      <c r="A288" s="5"/>
      <c r="B288" s="5"/>
      <c r="C288" s="5"/>
      <c r="D288" s="5"/>
      <c r="E288" s="5"/>
      <c r="F288" s="5"/>
      <c r="G288" s="5"/>
      <c r="AK288"/>
      <c r="AL288"/>
      <c r="AM288"/>
      <c r="AN288"/>
      <c r="AO288"/>
      <c r="AP288"/>
      <c r="AQ288"/>
      <c r="AR288"/>
      <c r="AS288"/>
      <c r="AT288"/>
      <c r="AU288"/>
      <c r="AV288"/>
      <c r="AW288"/>
      <c r="AX288"/>
      <c r="AY288"/>
      <c r="AZ288"/>
      <c r="BA288"/>
      <c r="BB288"/>
      <c r="BC288"/>
      <c r="BD288"/>
      <c r="BE288"/>
    </row>
    <row r="289" spans="1:57" s="28" customFormat="1" x14ac:dyDescent="0.25">
      <c r="A289" s="5"/>
      <c r="B289" s="5"/>
      <c r="C289" s="5"/>
      <c r="D289" s="5"/>
      <c r="E289" s="5"/>
      <c r="F289" s="5"/>
      <c r="G289" s="5"/>
      <c r="AK289"/>
      <c r="AL289"/>
      <c r="AM289"/>
      <c r="AN289"/>
      <c r="AO289"/>
      <c r="AP289"/>
      <c r="AQ289"/>
      <c r="AR289"/>
      <c r="AS289"/>
      <c r="AT289"/>
      <c r="AU289"/>
      <c r="AV289"/>
      <c r="AW289"/>
      <c r="AX289"/>
      <c r="AY289"/>
      <c r="AZ289"/>
      <c r="BA289"/>
      <c r="BB289"/>
      <c r="BC289"/>
      <c r="BD289"/>
      <c r="BE289"/>
    </row>
    <row r="290" spans="1:57" s="28" customFormat="1" x14ac:dyDescent="0.25">
      <c r="A290" s="5"/>
      <c r="B290" s="5"/>
      <c r="C290" s="5"/>
      <c r="D290" s="5"/>
      <c r="E290" s="5"/>
      <c r="F290" s="5"/>
      <c r="G290" s="5"/>
      <c r="AK290"/>
      <c r="AL290"/>
      <c r="AM290"/>
      <c r="AN290"/>
      <c r="AO290"/>
      <c r="AP290"/>
      <c r="AQ290"/>
      <c r="AR290"/>
      <c r="AS290"/>
      <c r="AT290"/>
      <c r="AU290"/>
      <c r="AV290"/>
      <c r="AW290"/>
      <c r="AX290"/>
      <c r="AY290"/>
      <c r="AZ290"/>
      <c r="BA290"/>
      <c r="BB290"/>
      <c r="BC290"/>
      <c r="BD290"/>
      <c r="BE290"/>
    </row>
    <row r="291" spans="1:57" s="28" customFormat="1" x14ac:dyDescent="0.25">
      <c r="A291" s="5"/>
      <c r="B291" s="5"/>
      <c r="C291" s="5"/>
      <c r="D291" s="5"/>
      <c r="E291" s="5"/>
      <c r="F291" s="5"/>
      <c r="G291" s="5"/>
      <c r="AK291"/>
      <c r="AL291"/>
      <c r="AM291"/>
      <c r="AN291"/>
      <c r="AO291"/>
      <c r="AP291"/>
      <c r="AQ291"/>
      <c r="AR291"/>
      <c r="AS291"/>
      <c r="AT291"/>
      <c r="AU291"/>
      <c r="AV291"/>
      <c r="AW291"/>
      <c r="AX291"/>
      <c r="AY291"/>
      <c r="AZ291"/>
      <c r="BA291"/>
      <c r="BB291"/>
      <c r="BC291"/>
      <c r="BD291"/>
      <c r="BE291"/>
    </row>
    <row r="292" spans="1:57" s="28" customFormat="1" x14ac:dyDescent="0.25">
      <c r="A292" s="5"/>
      <c r="B292" s="5"/>
      <c r="C292" s="5"/>
      <c r="D292" s="5"/>
      <c r="E292" s="5"/>
      <c r="F292" s="5"/>
      <c r="G292" s="5"/>
      <c r="AK292"/>
      <c r="AL292"/>
      <c r="AM292"/>
      <c r="AN292"/>
      <c r="AO292"/>
      <c r="AP292"/>
      <c r="AQ292"/>
      <c r="AR292"/>
      <c r="AS292"/>
      <c r="AT292"/>
      <c r="AU292"/>
      <c r="AV292"/>
      <c r="AW292"/>
      <c r="AX292"/>
      <c r="AY292"/>
      <c r="AZ292"/>
      <c r="BA292"/>
      <c r="BB292"/>
      <c r="BC292"/>
      <c r="BD292"/>
      <c r="BE292"/>
    </row>
    <row r="293" spans="1:57" s="28" customFormat="1" x14ac:dyDescent="0.25">
      <c r="A293" s="5"/>
      <c r="B293" s="5"/>
      <c r="C293" s="5"/>
      <c r="D293" s="5"/>
      <c r="E293" s="5"/>
      <c r="F293" s="5"/>
      <c r="G293" s="5"/>
      <c r="AK293"/>
      <c r="AL293"/>
      <c r="AM293"/>
      <c r="AN293"/>
      <c r="AO293"/>
      <c r="AP293"/>
      <c r="AQ293"/>
      <c r="AR293"/>
      <c r="AS293"/>
      <c r="AT293"/>
      <c r="AU293"/>
      <c r="AV293"/>
      <c r="AW293"/>
      <c r="AX293"/>
      <c r="AY293"/>
      <c r="AZ293"/>
      <c r="BA293"/>
      <c r="BB293"/>
      <c r="BC293"/>
      <c r="BD293"/>
      <c r="BE293"/>
    </row>
    <row r="294" spans="1:57" s="28" customFormat="1" x14ac:dyDescent="0.25">
      <c r="A294" s="5"/>
      <c r="B294" s="5"/>
      <c r="C294" s="5"/>
      <c r="D294" s="5"/>
      <c r="E294" s="5"/>
      <c r="F294" s="5"/>
      <c r="G294" s="5"/>
      <c r="AK294"/>
      <c r="AL294"/>
      <c r="AM294"/>
      <c r="AN294"/>
      <c r="AO294"/>
      <c r="AP294"/>
      <c r="AQ294"/>
      <c r="AR294"/>
      <c r="AS294"/>
      <c r="AT294"/>
      <c r="AU294"/>
      <c r="AV294"/>
      <c r="AW294"/>
      <c r="AX294"/>
      <c r="AY294"/>
      <c r="AZ294"/>
      <c r="BA294"/>
      <c r="BB294"/>
      <c r="BC294"/>
      <c r="BD294"/>
      <c r="BE294"/>
    </row>
    <row r="295" spans="1:57" s="28" customFormat="1" x14ac:dyDescent="0.25">
      <c r="A295" s="5"/>
      <c r="B295" s="5"/>
      <c r="C295" s="5"/>
      <c r="D295" s="5"/>
      <c r="E295" s="5"/>
      <c r="F295" s="5"/>
      <c r="G295" s="5"/>
      <c r="AK295"/>
      <c r="AL295"/>
      <c r="AM295"/>
      <c r="AN295"/>
      <c r="AO295"/>
      <c r="AP295"/>
      <c r="AQ295"/>
      <c r="AR295"/>
      <c r="AS295"/>
      <c r="AT295"/>
      <c r="AU295"/>
      <c r="AV295"/>
      <c r="AW295"/>
      <c r="AX295"/>
      <c r="AY295"/>
      <c r="AZ295"/>
      <c r="BA295"/>
      <c r="BB295"/>
      <c r="BC295"/>
      <c r="BD295"/>
      <c r="BE295"/>
    </row>
    <row r="296" spans="1:57" s="28" customFormat="1" x14ac:dyDescent="0.25">
      <c r="A296" s="5"/>
      <c r="B296" s="5"/>
      <c r="C296" s="5"/>
      <c r="D296" s="5"/>
      <c r="E296" s="5"/>
      <c r="F296" s="5"/>
      <c r="G296" s="5"/>
      <c r="AK296"/>
      <c r="AL296"/>
      <c r="AM296"/>
      <c r="AN296"/>
      <c r="AO296"/>
      <c r="AP296"/>
      <c r="AQ296"/>
      <c r="AR296"/>
      <c r="AS296"/>
      <c r="AT296"/>
      <c r="AU296"/>
      <c r="AV296"/>
      <c r="AW296"/>
      <c r="AX296"/>
      <c r="AY296"/>
      <c r="AZ296"/>
      <c r="BA296"/>
      <c r="BB296"/>
      <c r="BC296"/>
      <c r="BD296"/>
      <c r="BE296"/>
    </row>
    <row r="297" spans="1:57" s="28" customFormat="1" x14ac:dyDescent="0.25">
      <c r="A297" s="5"/>
      <c r="B297" s="5"/>
      <c r="C297" s="5"/>
      <c r="D297" s="5"/>
      <c r="E297" s="5"/>
      <c r="F297" s="5"/>
      <c r="G297" s="5"/>
      <c r="AK297"/>
      <c r="AL297"/>
      <c r="AM297"/>
      <c r="AN297"/>
      <c r="AO297"/>
      <c r="AP297"/>
      <c r="AQ297"/>
      <c r="AR297"/>
      <c r="AS297"/>
      <c r="AT297"/>
      <c r="AU297"/>
      <c r="AV297"/>
      <c r="AW297"/>
      <c r="AX297"/>
      <c r="AY297"/>
      <c r="AZ297"/>
      <c r="BA297"/>
      <c r="BB297"/>
      <c r="BC297"/>
      <c r="BD297"/>
      <c r="BE297"/>
    </row>
    <row r="298" spans="1:57" s="28" customFormat="1" x14ac:dyDescent="0.25">
      <c r="A298" s="5"/>
      <c r="B298" s="5"/>
      <c r="C298" s="5"/>
      <c r="D298" s="5"/>
      <c r="E298" s="5"/>
      <c r="F298" s="5"/>
      <c r="G298" s="5"/>
      <c r="AK298"/>
      <c r="AL298"/>
      <c r="AM298"/>
      <c r="AN298"/>
      <c r="AO298"/>
      <c r="AP298"/>
      <c r="AQ298"/>
      <c r="AR298"/>
      <c r="AS298"/>
      <c r="AT298"/>
      <c r="AU298"/>
      <c r="AV298"/>
      <c r="AW298"/>
      <c r="AX298"/>
      <c r="AY298"/>
      <c r="AZ298"/>
      <c r="BA298"/>
      <c r="BB298"/>
      <c r="BC298"/>
      <c r="BD298"/>
      <c r="BE298"/>
    </row>
    <row r="299" spans="1:57" s="28" customFormat="1" x14ac:dyDescent="0.25">
      <c r="A299" s="5"/>
      <c r="B299" s="5"/>
      <c r="C299" s="5"/>
      <c r="D299" s="5"/>
      <c r="E299" s="5"/>
      <c r="F299" s="5"/>
      <c r="G299" s="5"/>
      <c r="AK299"/>
      <c r="AL299"/>
      <c r="AM299"/>
      <c r="AN299"/>
      <c r="AO299"/>
      <c r="AP299"/>
      <c r="AQ299"/>
      <c r="AR299"/>
      <c r="AS299"/>
      <c r="AT299"/>
      <c r="AU299"/>
      <c r="AV299"/>
      <c r="AW299"/>
      <c r="AX299"/>
      <c r="AY299"/>
      <c r="AZ299"/>
      <c r="BA299"/>
      <c r="BB299"/>
      <c r="BC299"/>
      <c r="BD299"/>
      <c r="BE299"/>
    </row>
    <row r="300" spans="1:57" s="28" customFormat="1" x14ac:dyDescent="0.25">
      <c r="A300" s="5"/>
      <c r="B300" s="5"/>
      <c r="C300" s="5"/>
      <c r="D300" s="5"/>
      <c r="E300" s="5"/>
      <c r="F300" s="5"/>
      <c r="G300" s="5"/>
      <c r="AK300"/>
      <c r="AL300"/>
      <c r="AM300"/>
      <c r="AN300"/>
      <c r="AO300"/>
      <c r="AP300"/>
      <c r="AQ300"/>
      <c r="AR300"/>
      <c r="AS300"/>
      <c r="AT300"/>
      <c r="AU300"/>
      <c r="AV300"/>
      <c r="AW300"/>
      <c r="AX300"/>
      <c r="AY300"/>
      <c r="AZ300"/>
      <c r="BA300"/>
      <c r="BB300"/>
      <c r="BC300"/>
      <c r="BD300"/>
      <c r="BE300"/>
    </row>
    <row r="301" spans="1:57" s="28" customFormat="1" x14ac:dyDescent="0.25">
      <c r="A301" s="5"/>
      <c r="B301" s="5"/>
      <c r="C301" s="5"/>
      <c r="D301" s="5"/>
      <c r="E301" s="5"/>
      <c r="F301" s="5"/>
      <c r="G301" s="5"/>
      <c r="AK301"/>
      <c r="AL301"/>
      <c r="AM301"/>
      <c r="AN301"/>
      <c r="AO301"/>
      <c r="AP301"/>
      <c r="AQ301"/>
      <c r="AR301"/>
      <c r="AS301"/>
      <c r="AT301"/>
      <c r="AU301"/>
      <c r="AV301"/>
      <c r="AW301"/>
      <c r="AX301"/>
      <c r="AY301"/>
      <c r="AZ301"/>
      <c r="BA301"/>
      <c r="BB301"/>
      <c r="BC301"/>
      <c r="BD301"/>
      <c r="BE301"/>
    </row>
    <row r="302" spans="1:57" s="28" customFormat="1" x14ac:dyDescent="0.25">
      <c r="A302" s="5"/>
      <c r="B302" s="5"/>
      <c r="C302" s="5"/>
      <c r="D302" s="5"/>
      <c r="E302" s="5"/>
      <c r="F302" s="5"/>
      <c r="G302" s="5"/>
      <c r="AK302"/>
      <c r="AL302"/>
      <c r="AM302"/>
      <c r="AN302"/>
      <c r="AO302"/>
      <c r="AP302"/>
      <c r="AQ302"/>
      <c r="AR302"/>
      <c r="AS302"/>
      <c r="AT302"/>
      <c r="AU302"/>
      <c r="AV302"/>
      <c r="AW302"/>
      <c r="AX302"/>
      <c r="AY302"/>
      <c r="AZ302"/>
      <c r="BA302"/>
      <c r="BB302"/>
      <c r="BC302"/>
      <c r="BD302"/>
      <c r="BE302"/>
    </row>
    <row r="303" spans="1:57" s="28" customFormat="1" x14ac:dyDescent="0.25">
      <c r="A303" s="5"/>
      <c r="B303" s="5"/>
      <c r="C303" s="5"/>
      <c r="D303" s="5"/>
      <c r="E303" s="5"/>
      <c r="F303" s="5"/>
      <c r="G303" s="5"/>
      <c r="AK303"/>
      <c r="AL303"/>
      <c r="AM303"/>
      <c r="AN303"/>
      <c r="AO303"/>
      <c r="AP303"/>
      <c r="AQ303"/>
      <c r="AR303"/>
      <c r="AS303"/>
      <c r="AT303"/>
      <c r="AU303"/>
      <c r="AV303"/>
      <c r="AW303"/>
      <c r="AX303"/>
      <c r="AY303"/>
      <c r="AZ303"/>
      <c r="BA303"/>
      <c r="BB303"/>
      <c r="BC303"/>
      <c r="BD303"/>
      <c r="BE303"/>
    </row>
    <row r="304" spans="1:57" s="28" customFormat="1" x14ac:dyDescent="0.25">
      <c r="A304" s="5"/>
      <c r="B304" s="5"/>
      <c r="C304" s="5"/>
      <c r="D304" s="5"/>
      <c r="E304" s="5"/>
      <c r="F304" s="5"/>
      <c r="G304" s="5"/>
      <c r="AK304"/>
      <c r="AL304"/>
      <c r="AM304"/>
      <c r="AN304"/>
      <c r="AO304"/>
      <c r="AP304"/>
      <c r="AQ304"/>
      <c r="AR304"/>
      <c r="AS304"/>
      <c r="AT304"/>
      <c r="AU304"/>
      <c r="AV304"/>
      <c r="AW304"/>
      <c r="AX304"/>
      <c r="AY304"/>
      <c r="AZ304"/>
      <c r="BA304"/>
      <c r="BB304"/>
      <c r="BC304"/>
      <c r="BD304"/>
      <c r="BE304"/>
    </row>
    <row r="305" spans="1:57" s="28" customFormat="1" x14ac:dyDescent="0.25">
      <c r="A305" s="5"/>
      <c r="B305" s="5"/>
      <c r="C305" s="5"/>
      <c r="D305" s="5"/>
      <c r="E305" s="5"/>
      <c r="F305" s="5"/>
      <c r="G305" s="5"/>
      <c r="AK305"/>
      <c r="AL305"/>
      <c r="AM305"/>
      <c r="AN305"/>
      <c r="AO305"/>
      <c r="AP305"/>
      <c r="AQ305"/>
      <c r="AR305"/>
      <c r="AS305"/>
      <c r="AT305"/>
      <c r="AU305"/>
      <c r="AV305"/>
      <c r="AW305"/>
      <c r="AX305"/>
      <c r="AY305"/>
      <c r="AZ305"/>
      <c r="BA305"/>
      <c r="BB305"/>
      <c r="BC305"/>
      <c r="BD305"/>
      <c r="BE305"/>
    </row>
    <row r="306" spans="1:57" s="28" customFormat="1" x14ac:dyDescent="0.25">
      <c r="A306" s="5"/>
      <c r="B306" s="5"/>
      <c r="C306" s="5"/>
      <c r="D306" s="5"/>
      <c r="E306" s="5"/>
      <c r="F306" s="5"/>
      <c r="G306" s="5"/>
      <c r="AK306"/>
      <c r="AL306"/>
      <c r="AM306"/>
      <c r="AN306"/>
      <c r="AO306"/>
      <c r="AP306"/>
      <c r="AQ306"/>
      <c r="AR306"/>
      <c r="AS306"/>
      <c r="AT306"/>
      <c r="AU306"/>
      <c r="AV306"/>
      <c r="AW306"/>
      <c r="AX306"/>
      <c r="AY306"/>
      <c r="AZ306"/>
      <c r="BA306"/>
      <c r="BB306"/>
      <c r="BC306"/>
      <c r="BD306"/>
      <c r="BE306"/>
    </row>
    <row r="307" spans="1:57" s="28" customFormat="1" x14ac:dyDescent="0.25">
      <c r="A307" s="5"/>
      <c r="B307" s="5"/>
      <c r="C307" s="5"/>
      <c r="D307" s="5"/>
      <c r="E307" s="5"/>
      <c r="F307" s="5"/>
      <c r="G307" s="5"/>
      <c r="AK307"/>
      <c r="AL307"/>
      <c r="AM307"/>
      <c r="AN307"/>
      <c r="AO307"/>
      <c r="AP307"/>
      <c r="AQ307"/>
      <c r="AR307"/>
      <c r="AS307"/>
      <c r="AT307"/>
      <c r="AU307"/>
      <c r="AV307"/>
      <c r="AW307"/>
      <c r="AX307"/>
      <c r="AY307"/>
      <c r="AZ307"/>
      <c r="BA307"/>
      <c r="BB307"/>
      <c r="BC307"/>
      <c r="BD307"/>
      <c r="BE307"/>
    </row>
    <row r="308" spans="1:57" s="28" customFormat="1" x14ac:dyDescent="0.25">
      <c r="A308" s="5"/>
      <c r="B308" s="5"/>
      <c r="C308" s="5"/>
      <c r="D308" s="5"/>
      <c r="E308" s="5"/>
      <c r="F308" s="5"/>
      <c r="G308" s="5"/>
      <c r="AK308"/>
      <c r="AL308"/>
      <c r="AM308"/>
      <c r="AN308"/>
      <c r="AO308"/>
      <c r="AP308"/>
      <c r="AQ308"/>
      <c r="AR308"/>
      <c r="AS308"/>
      <c r="AT308"/>
      <c r="AU308"/>
      <c r="AV308"/>
      <c r="AW308"/>
      <c r="AX308"/>
      <c r="AY308"/>
      <c r="AZ308"/>
      <c r="BA308"/>
      <c r="BB308"/>
      <c r="BC308"/>
      <c r="BD308"/>
      <c r="BE308"/>
    </row>
    <row r="309" spans="1:57" s="28" customFormat="1" x14ac:dyDescent="0.25">
      <c r="A309" s="5"/>
      <c r="B309" s="5"/>
      <c r="C309" s="5"/>
      <c r="D309" s="5"/>
      <c r="E309" s="5"/>
      <c r="F309" s="5"/>
      <c r="G309" s="5"/>
      <c r="AK309"/>
      <c r="AL309"/>
      <c r="AM309"/>
      <c r="AN309"/>
      <c r="AO309"/>
      <c r="AP309"/>
      <c r="AQ309"/>
      <c r="AR309"/>
      <c r="AS309"/>
      <c r="AT309"/>
      <c r="AU309"/>
      <c r="AV309"/>
      <c r="AW309"/>
      <c r="AX309"/>
      <c r="AY309"/>
      <c r="AZ309"/>
      <c r="BA309"/>
      <c r="BB309"/>
      <c r="BC309"/>
      <c r="BD309"/>
      <c r="BE309"/>
    </row>
    <row r="310" spans="1:57" s="28" customFormat="1" x14ac:dyDescent="0.25">
      <c r="A310" s="5"/>
      <c r="B310" s="5"/>
      <c r="C310" s="5"/>
      <c r="D310" s="5"/>
      <c r="E310" s="5"/>
      <c r="F310" s="5"/>
      <c r="G310" s="5"/>
      <c r="AK310"/>
      <c r="AL310"/>
      <c r="AM310"/>
      <c r="AN310"/>
      <c r="AO310"/>
      <c r="AP310"/>
      <c r="AQ310"/>
      <c r="AR310"/>
      <c r="AS310"/>
      <c r="AT310"/>
      <c r="AU310"/>
      <c r="AV310"/>
      <c r="AW310"/>
      <c r="AX310"/>
      <c r="AY310"/>
      <c r="AZ310"/>
      <c r="BA310"/>
      <c r="BB310"/>
      <c r="BC310"/>
      <c r="BD310"/>
      <c r="BE310"/>
    </row>
    <row r="311" spans="1:57" s="28" customFormat="1" x14ac:dyDescent="0.25">
      <c r="A311" s="5"/>
      <c r="B311" s="5"/>
      <c r="C311" s="5"/>
      <c r="D311" s="5"/>
      <c r="E311" s="5"/>
      <c r="F311" s="5"/>
      <c r="G311" s="5"/>
      <c r="AK311"/>
      <c r="AL311"/>
      <c r="AM311"/>
      <c r="AN311"/>
      <c r="AO311"/>
      <c r="AP311"/>
      <c r="AQ311"/>
      <c r="AR311"/>
      <c r="AS311"/>
      <c r="AT311"/>
      <c r="AU311"/>
      <c r="AV311"/>
      <c r="AW311"/>
      <c r="AX311"/>
      <c r="AY311"/>
      <c r="AZ311"/>
      <c r="BA311"/>
      <c r="BB311"/>
      <c r="BC311"/>
      <c r="BD311"/>
      <c r="BE311"/>
    </row>
    <row r="312" spans="1:57" s="28" customFormat="1" x14ac:dyDescent="0.25">
      <c r="A312" s="5"/>
      <c r="B312" s="5"/>
      <c r="C312" s="5"/>
      <c r="D312" s="5"/>
      <c r="E312" s="5"/>
      <c r="F312" s="5"/>
      <c r="G312" s="5"/>
      <c r="AK312"/>
      <c r="AL312"/>
      <c r="AM312"/>
      <c r="AN312"/>
      <c r="AO312"/>
      <c r="AP312"/>
      <c r="AQ312"/>
      <c r="AR312"/>
      <c r="AS312"/>
      <c r="AT312"/>
      <c r="AU312"/>
      <c r="AV312"/>
      <c r="AW312"/>
      <c r="AX312"/>
      <c r="AY312"/>
      <c r="AZ312"/>
      <c r="BA312"/>
      <c r="BB312"/>
      <c r="BC312"/>
      <c r="BD312"/>
      <c r="BE312"/>
    </row>
    <row r="313" spans="1:57" s="28" customFormat="1" x14ac:dyDescent="0.25">
      <c r="A313" s="5"/>
      <c r="B313" s="5"/>
      <c r="C313" s="5"/>
      <c r="D313" s="5"/>
      <c r="E313" s="5"/>
      <c r="F313" s="5"/>
      <c r="G313" s="5"/>
      <c r="AK313"/>
      <c r="AL313"/>
      <c r="AM313"/>
      <c r="AN313"/>
      <c r="AO313"/>
      <c r="AP313"/>
      <c r="AQ313"/>
      <c r="AR313"/>
      <c r="AS313"/>
      <c r="AT313"/>
      <c r="AU313"/>
      <c r="AV313"/>
      <c r="AW313"/>
      <c r="AX313"/>
      <c r="AY313"/>
      <c r="AZ313"/>
      <c r="BA313"/>
      <c r="BB313"/>
      <c r="BC313"/>
      <c r="BD313"/>
      <c r="BE313"/>
    </row>
    <row r="314" spans="1:57" s="28" customFormat="1" x14ac:dyDescent="0.25">
      <c r="A314" s="5"/>
      <c r="B314" s="5"/>
      <c r="C314" s="5"/>
      <c r="D314" s="5"/>
      <c r="E314" s="5"/>
      <c r="F314" s="5"/>
      <c r="G314" s="5"/>
      <c r="AK314"/>
      <c r="AL314"/>
      <c r="AM314"/>
      <c r="AN314"/>
      <c r="AO314"/>
      <c r="AP314"/>
      <c r="AQ314"/>
      <c r="AR314"/>
      <c r="AS314"/>
      <c r="AT314"/>
      <c r="AU314"/>
      <c r="AV314"/>
      <c r="AW314"/>
      <c r="AX314"/>
      <c r="AY314"/>
      <c r="AZ314"/>
      <c r="BA314"/>
      <c r="BB314"/>
      <c r="BC314"/>
      <c r="BD314"/>
      <c r="BE314"/>
    </row>
    <row r="315" spans="1:57" s="28" customFormat="1" x14ac:dyDescent="0.25">
      <c r="A315" s="5"/>
      <c r="B315" s="5"/>
      <c r="C315" s="5"/>
      <c r="D315" s="5"/>
      <c r="E315" s="5"/>
      <c r="F315" s="5"/>
      <c r="G315" s="5"/>
      <c r="AK315"/>
      <c r="AL315"/>
      <c r="AM315"/>
      <c r="AN315"/>
      <c r="AO315"/>
      <c r="AP315"/>
      <c r="AQ315"/>
      <c r="AR315"/>
      <c r="AS315"/>
      <c r="AT315"/>
      <c r="AU315"/>
      <c r="AV315"/>
      <c r="AW315"/>
      <c r="AX315"/>
      <c r="AY315"/>
      <c r="AZ315"/>
      <c r="BA315"/>
      <c r="BB315"/>
      <c r="BC315"/>
      <c r="BD315"/>
      <c r="BE315"/>
    </row>
    <row r="316" spans="1:57" s="28" customFormat="1" x14ac:dyDescent="0.25">
      <c r="A316" s="5"/>
      <c r="B316" s="5"/>
      <c r="C316" s="5"/>
      <c r="D316" s="5"/>
      <c r="E316" s="5"/>
      <c r="F316" s="5"/>
      <c r="G316" s="5"/>
      <c r="AK316"/>
      <c r="AL316"/>
      <c r="AM316"/>
      <c r="AN316"/>
      <c r="AO316"/>
      <c r="AP316"/>
      <c r="AQ316"/>
      <c r="AR316"/>
      <c r="AS316"/>
      <c r="AT316"/>
      <c r="AU316"/>
      <c r="AV316"/>
      <c r="AW316"/>
      <c r="AX316"/>
      <c r="AY316"/>
      <c r="AZ316"/>
      <c r="BA316"/>
      <c r="BB316"/>
      <c r="BC316"/>
      <c r="BD316"/>
      <c r="BE316"/>
    </row>
    <row r="317" spans="1:57" s="28" customFormat="1" x14ac:dyDescent="0.25">
      <c r="A317" s="5"/>
      <c r="B317" s="5"/>
      <c r="C317" s="5"/>
      <c r="D317" s="5"/>
      <c r="E317" s="5"/>
      <c r="F317" s="5"/>
      <c r="G317" s="5"/>
      <c r="AK317"/>
      <c r="AL317"/>
      <c r="AM317"/>
      <c r="AN317"/>
      <c r="AO317"/>
      <c r="AP317"/>
      <c r="AQ317"/>
      <c r="AR317"/>
      <c r="AS317"/>
      <c r="AT317"/>
      <c r="AU317"/>
      <c r="AV317"/>
      <c r="AW317"/>
      <c r="AX317"/>
      <c r="AY317"/>
      <c r="AZ317"/>
      <c r="BA317"/>
      <c r="BB317"/>
      <c r="BC317"/>
      <c r="BD317"/>
      <c r="BE317"/>
    </row>
    <row r="318" spans="1:57" s="28" customFormat="1" x14ac:dyDescent="0.25">
      <c r="A318" s="5"/>
      <c r="B318" s="5"/>
      <c r="C318" s="5"/>
      <c r="D318" s="5"/>
      <c r="E318" s="5"/>
      <c r="F318" s="5"/>
      <c r="G318" s="5"/>
      <c r="AK318"/>
      <c r="AL318"/>
      <c r="AM318"/>
      <c r="AN318"/>
      <c r="AO318"/>
      <c r="AP318"/>
      <c r="AQ318"/>
      <c r="AR318"/>
      <c r="AS318"/>
      <c r="AT318"/>
      <c r="AU318"/>
      <c r="AV318"/>
      <c r="AW318"/>
      <c r="AX318"/>
      <c r="AY318"/>
      <c r="AZ318"/>
      <c r="BA318"/>
      <c r="BB318"/>
      <c r="BC318"/>
      <c r="BD318"/>
      <c r="BE318"/>
    </row>
    <row r="319" spans="1:57" s="28" customFormat="1" x14ac:dyDescent="0.25">
      <c r="A319" s="5"/>
      <c r="B319" s="5"/>
      <c r="C319" s="5"/>
      <c r="D319" s="5"/>
      <c r="E319" s="5"/>
      <c r="F319" s="5"/>
      <c r="G319" s="5"/>
      <c r="AK319"/>
      <c r="AL319"/>
      <c r="AM319"/>
      <c r="AN319"/>
      <c r="AO319"/>
      <c r="AP319"/>
      <c r="AQ319"/>
      <c r="AR319"/>
      <c r="AS319"/>
      <c r="AT319"/>
      <c r="AU319"/>
      <c r="AV319"/>
      <c r="AW319"/>
      <c r="AX319"/>
      <c r="AY319"/>
      <c r="AZ319"/>
      <c r="BA319"/>
      <c r="BB319"/>
      <c r="BC319"/>
      <c r="BD319"/>
      <c r="BE319"/>
    </row>
    <row r="320" spans="1:57" s="28" customFormat="1" x14ac:dyDescent="0.25">
      <c r="A320" s="5"/>
      <c r="B320" s="5"/>
      <c r="C320" s="5"/>
      <c r="D320" s="5"/>
      <c r="E320" s="5"/>
      <c r="F320" s="5"/>
      <c r="G320" s="5"/>
      <c r="AK320"/>
      <c r="AL320"/>
      <c r="AM320"/>
      <c r="AN320"/>
      <c r="AO320"/>
      <c r="AP320"/>
      <c r="AQ320"/>
      <c r="AR320"/>
      <c r="AS320"/>
      <c r="AT320"/>
      <c r="AU320"/>
      <c r="AV320"/>
      <c r="AW320"/>
      <c r="AX320"/>
      <c r="AY320"/>
      <c r="AZ320"/>
      <c r="BA320"/>
      <c r="BB320"/>
      <c r="BC320"/>
      <c r="BD320"/>
      <c r="BE320"/>
    </row>
    <row r="321" spans="1:57" s="28" customFormat="1" x14ac:dyDescent="0.25">
      <c r="A321" s="5"/>
      <c r="B321" s="5"/>
      <c r="C321" s="5"/>
      <c r="D321" s="5"/>
      <c r="E321" s="5"/>
      <c r="F321" s="5"/>
      <c r="G321" s="5"/>
      <c r="AK321"/>
      <c r="AL321"/>
      <c r="AM321"/>
      <c r="AN321"/>
      <c r="AO321"/>
      <c r="AP321"/>
      <c r="AQ321"/>
      <c r="AR321"/>
      <c r="AS321"/>
      <c r="AT321"/>
      <c r="AU321"/>
      <c r="AV321"/>
      <c r="AW321"/>
      <c r="AX321"/>
      <c r="AY321"/>
      <c r="AZ321"/>
      <c r="BA321"/>
      <c r="BB321"/>
      <c r="BC321"/>
      <c r="BD321"/>
      <c r="BE321"/>
    </row>
    <row r="322" spans="1:57" s="28" customFormat="1" x14ac:dyDescent="0.25">
      <c r="A322" s="5"/>
      <c r="B322" s="5"/>
      <c r="C322" s="5"/>
      <c r="D322" s="5"/>
      <c r="E322" s="5"/>
      <c r="F322" s="5"/>
      <c r="G322" s="5"/>
      <c r="AK322"/>
      <c r="AL322"/>
      <c r="AM322"/>
      <c r="AN322"/>
      <c r="AO322"/>
      <c r="AP322"/>
      <c r="AQ322"/>
      <c r="AR322"/>
      <c r="AS322"/>
      <c r="AT322"/>
      <c r="AU322"/>
      <c r="AV322"/>
      <c r="AW322"/>
      <c r="AX322"/>
      <c r="AY322"/>
      <c r="AZ322"/>
      <c r="BA322"/>
      <c r="BB322"/>
      <c r="BC322"/>
      <c r="BD322"/>
      <c r="BE322"/>
    </row>
    <row r="323" spans="1:57" s="28" customFormat="1" x14ac:dyDescent="0.25">
      <c r="A323" s="5"/>
      <c r="B323" s="5"/>
      <c r="C323" s="5"/>
      <c r="D323" s="5"/>
      <c r="E323" s="5"/>
      <c r="F323" s="5"/>
      <c r="G323" s="5"/>
      <c r="AK323"/>
      <c r="AL323"/>
      <c r="AM323"/>
      <c r="AN323"/>
      <c r="AO323"/>
      <c r="AP323"/>
      <c r="AQ323"/>
      <c r="AR323"/>
      <c r="AS323"/>
      <c r="AT323"/>
      <c r="AU323"/>
      <c r="AV323"/>
      <c r="AW323"/>
      <c r="AX323"/>
      <c r="AY323"/>
      <c r="AZ323"/>
      <c r="BA323"/>
      <c r="BB323"/>
      <c r="BC323"/>
      <c r="BD323"/>
      <c r="BE323"/>
    </row>
    <row r="324" spans="1:57" s="28" customFormat="1" x14ac:dyDescent="0.25">
      <c r="A324" s="5"/>
      <c r="B324" s="5"/>
      <c r="C324" s="5"/>
      <c r="D324" s="5"/>
      <c r="E324" s="5"/>
      <c r="F324" s="5"/>
      <c r="G324" s="5"/>
      <c r="AK324"/>
      <c r="AL324"/>
      <c r="AM324"/>
      <c r="AN324"/>
      <c r="AO324"/>
      <c r="AP324"/>
      <c r="AQ324"/>
      <c r="AR324"/>
      <c r="AS324"/>
      <c r="AT324"/>
      <c r="AU324"/>
      <c r="AV324"/>
      <c r="AW324"/>
      <c r="AX324"/>
      <c r="AY324"/>
      <c r="AZ324"/>
      <c r="BA324"/>
      <c r="BB324"/>
      <c r="BC324"/>
      <c r="BD324"/>
      <c r="BE324"/>
    </row>
    <row r="325" spans="1:57" s="28" customFormat="1" x14ac:dyDescent="0.25">
      <c r="A325" s="5"/>
      <c r="B325" s="5"/>
      <c r="C325" s="5"/>
      <c r="D325" s="5"/>
      <c r="E325" s="5"/>
      <c r="F325" s="5"/>
      <c r="G325" s="5"/>
      <c r="AK325"/>
      <c r="AL325"/>
      <c r="AM325"/>
      <c r="AN325"/>
      <c r="AO325"/>
      <c r="AP325"/>
      <c r="AQ325"/>
      <c r="AR325"/>
      <c r="AS325"/>
      <c r="AT325"/>
      <c r="AU325"/>
      <c r="AV325"/>
      <c r="AW325"/>
      <c r="AX325"/>
      <c r="AY325"/>
      <c r="AZ325"/>
      <c r="BA325"/>
      <c r="BB325"/>
      <c r="BC325"/>
      <c r="BD325"/>
      <c r="BE325"/>
    </row>
    <row r="326" spans="1:57" s="28" customFormat="1" x14ac:dyDescent="0.25">
      <c r="A326" s="5"/>
      <c r="B326" s="5"/>
      <c r="C326" s="5"/>
      <c r="D326" s="5"/>
      <c r="E326" s="5"/>
      <c r="F326" s="5"/>
      <c r="G326" s="5"/>
      <c r="AK326"/>
      <c r="AL326"/>
      <c r="AM326"/>
      <c r="AN326"/>
      <c r="AO326"/>
      <c r="AP326"/>
      <c r="AQ326"/>
      <c r="AR326"/>
      <c r="AS326"/>
      <c r="AT326"/>
      <c r="AU326"/>
      <c r="AV326"/>
      <c r="AW326"/>
      <c r="AX326"/>
      <c r="AY326"/>
      <c r="AZ326"/>
      <c r="BA326"/>
      <c r="BB326"/>
      <c r="BC326"/>
      <c r="BD326"/>
      <c r="BE326"/>
    </row>
    <row r="327" spans="1:57" s="28" customFormat="1" x14ac:dyDescent="0.25">
      <c r="A327" s="5"/>
      <c r="B327" s="5"/>
      <c r="C327" s="5"/>
      <c r="D327" s="5"/>
      <c r="E327" s="5"/>
      <c r="F327" s="5"/>
      <c r="G327" s="5"/>
      <c r="AK327"/>
      <c r="AL327"/>
      <c r="AM327"/>
      <c r="AN327"/>
      <c r="AO327"/>
      <c r="AP327"/>
      <c r="AQ327"/>
      <c r="AR327"/>
      <c r="AS327"/>
      <c r="AT327"/>
      <c r="AU327"/>
      <c r="AV327"/>
      <c r="AW327"/>
      <c r="AX327"/>
      <c r="AY327"/>
      <c r="AZ327"/>
      <c r="BA327"/>
      <c r="BB327"/>
      <c r="BC327"/>
      <c r="BD327"/>
      <c r="BE327"/>
    </row>
    <row r="328" spans="1:57" s="28" customFormat="1" x14ac:dyDescent="0.25">
      <c r="A328" s="5"/>
      <c r="B328" s="5"/>
      <c r="C328" s="5"/>
      <c r="D328" s="5"/>
      <c r="E328" s="5"/>
      <c r="F328" s="5"/>
      <c r="G328" s="5"/>
      <c r="AK328"/>
      <c r="AL328"/>
      <c r="AM328"/>
      <c r="AN328"/>
      <c r="AO328"/>
      <c r="AP328"/>
      <c r="AQ328"/>
      <c r="AR328"/>
      <c r="AS328"/>
      <c r="AT328"/>
      <c r="AU328"/>
      <c r="AV328"/>
      <c r="AW328"/>
      <c r="AX328"/>
      <c r="AY328"/>
      <c r="AZ328"/>
      <c r="BA328"/>
      <c r="BB328"/>
      <c r="BC328"/>
      <c r="BD328"/>
      <c r="BE328"/>
    </row>
    <row r="329" spans="1:57" s="28" customFormat="1" x14ac:dyDescent="0.25">
      <c r="A329" s="5"/>
      <c r="B329" s="5"/>
      <c r="C329" s="5"/>
      <c r="D329" s="5"/>
      <c r="E329" s="5"/>
      <c r="F329" s="5"/>
      <c r="G329" s="5"/>
      <c r="AK329"/>
      <c r="AL329"/>
      <c r="AM329"/>
      <c r="AN329"/>
      <c r="AO329"/>
      <c r="AP329"/>
      <c r="AQ329"/>
      <c r="AR329"/>
      <c r="AS329"/>
      <c r="AT329"/>
      <c r="AU329"/>
      <c r="AV329"/>
      <c r="AW329"/>
      <c r="AX329"/>
      <c r="AY329"/>
      <c r="AZ329"/>
      <c r="BA329"/>
      <c r="BB329"/>
      <c r="BC329"/>
      <c r="BD329"/>
      <c r="BE329"/>
    </row>
    <row r="330" spans="1:57" s="28" customFormat="1" x14ac:dyDescent="0.25">
      <c r="A330" s="5"/>
      <c r="B330" s="5"/>
      <c r="C330" s="5"/>
      <c r="D330" s="5"/>
      <c r="E330" s="5"/>
      <c r="F330" s="5"/>
      <c r="G330" s="5"/>
      <c r="AK330"/>
      <c r="AL330"/>
      <c r="AM330"/>
      <c r="AN330"/>
      <c r="AO330"/>
      <c r="AP330"/>
      <c r="AQ330"/>
      <c r="AR330"/>
      <c r="AS330"/>
      <c r="AT330"/>
      <c r="AU330"/>
      <c r="AV330"/>
      <c r="AW330"/>
      <c r="AX330"/>
      <c r="AY330"/>
      <c r="AZ330"/>
      <c r="BA330"/>
      <c r="BB330"/>
      <c r="BC330"/>
      <c r="BD330"/>
      <c r="BE330"/>
    </row>
    <row r="331" spans="1:57" s="28" customFormat="1" x14ac:dyDescent="0.25">
      <c r="A331" s="5"/>
      <c r="B331" s="5"/>
      <c r="C331" s="5"/>
      <c r="D331" s="5"/>
      <c r="E331" s="5"/>
      <c r="F331" s="5"/>
      <c r="G331" s="5"/>
      <c r="AK331"/>
      <c r="AL331"/>
      <c r="AM331"/>
      <c r="AN331"/>
      <c r="AO331"/>
      <c r="AP331"/>
      <c r="AQ331"/>
      <c r="AR331"/>
      <c r="AS331"/>
      <c r="AT331"/>
      <c r="AU331"/>
      <c r="AV331"/>
      <c r="AW331"/>
      <c r="AX331"/>
      <c r="AY331"/>
      <c r="AZ331"/>
      <c r="BA331"/>
      <c r="BB331"/>
      <c r="BC331"/>
      <c r="BD331"/>
      <c r="BE331"/>
    </row>
    <row r="332" spans="1:57" s="28" customFormat="1" x14ac:dyDescent="0.25">
      <c r="A332" s="5"/>
      <c r="B332" s="5"/>
      <c r="C332" s="5"/>
      <c r="D332" s="5"/>
      <c r="E332" s="5"/>
      <c r="F332" s="5"/>
      <c r="G332" s="5"/>
      <c r="AK332"/>
      <c r="AL332"/>
      <c r="AM332"/>
      <c r="AN332"/>
      <c r="AO332"/>
      <c r="AP332"/>
      <c r="AQ332"/>
      <c r="AR332"/>
      <c r="AS332"/>
      <c r="AT332"/>
      <c r="AU332"/>
      <c r="AV332"/>
      <c r="AW332"/>
      <c r="AX332"/>
      <c r="AY332"/>
      <c r="AZ332"/>
      <c r="BA332"/>
      <c r="BB332"/>
      <c r="BC332"/>
      <c r="BD332"/>
      <c r="BE332"/>
    </row>
    <row r="333" spans="1:57" s="28" customFormat="1" x14ac:dyDescent="0.25">
      <c r="A333" s="5"/>
      <c r="B333" s="5"/>
      <c r="C333" s="5"/>
      <c r="D333" s="5"/>
      <c r="E333" s="5"/>
      <c r="F333" s="5"/>
      <c r="G333" s="5"/>
      <c r="AK333"/>
      <c r="AL333"/>
      <c r="AM333"/>
      <c r="AN333"/>
      <c r="AO333"/>
      <c r="AP333"/>
      <c r="AQ333"/>
      <c r="AR333"/>
      <c r="AS333"/>
      <c r="AT333"/>
      <c r="AU333"/>
      <c r="AV333"/>
      <c r="AW333"/>
      <c r="AX333"/>
      <c r="AY333"/>
      <c r="AZ333"/>
      <c r="BA333"/>
      <c r="BB333"/>
      <c r="BC333"/>
      <c r="BD333"/>
      <c r="BE333"/>
    </row>
    <row r="334" spans="1:57" s="28" customFormat="1" x14ac:dyDescent="0.25">
      <c r="A334" s="5"/>
      <c r="B334" s="5"/>
      <c r="C334" s="5"/>
      <c r="D334" s="5"/>
      <c r="E334" s="5"/>
      <c r="F334" s="5"/>
      <c r="G334" s="5"/>
      <c r="AK334"/>
      <c r="AL334"/>
      <c r="AM334"/>
      <c r="AN334"/>
      <c r="AO334"/>
      <c r="AP334"/>
      <c r="AQ334"/>
      <c r="AR334"/>
      <c r="AS334"/>
      <c r="AT334"/>
      <c r="AU334"/>
      <c r="AV334"/>
      <c r="AW334"/>
      <c r="AX334"/>
      <c r="AY334"/>
      <c r="AZ334"/>
      <c r="BA334"/>
      <c r="BB334"/>
      <c r="BC334"/>
      <c r="BD334"/>
      <c r="BE334"/>
    </row>
    <row r="335" spans="1:57" s="28" customFormat="1" x14ac:dyDescent="0.25">
      <c r="A335" s="5"/>
      <c r="B335" s="5"/>
      <c r="C335" s="5"/>
      <c r="D335" s="5"/>
      <c r="E335" s="5"/>
      <c r="F335" s="5"/>
      <c r="G335" s="5"/>
      <c r="AK335"/>
      <c r="AL335"/>
      <c r="AM335"/>
      <c r="AN335"/>
      <c r="AO335"/>
      <c r="AP335"/>
      <c r="AQ335"/>
      <c r="AR335"/>
      <c r="AS335"/>
      <c r="AT335"/>
      <c r="AU335"/>
      <c r="AV335"/>
      <c r="AW335"/>
      <c r="AX335"/>
      <c r="AY335"/>
      <c r="AZ335"/>
      <c r="BA335"/>
      <c r="BB335"/>
      <c r="BC335"/>
      <c r="BD335"/>
      <c r="BE335"/>
    </row>
    <row r="336" spans="1:57" s="28" customFormat="1" x14ac:dyDescent="0.25">
      <c r="A336" s="5"/>
      <c r="B336" s="5"/>
      <c r="C336" s="5"/>
      <c r="D336" s="5"/>
      <c r="E336" s="5"/>
      <c r="F336" s="5"/>
      <c r="G336" s="5"/>
      <c r="AK336"/>
      <c r="AL336"/>
      <c r="AM336"/>
      <c r="AN336"/>
      <c r="AO336"/>
      <c r="AP336"/>
      <c r="AQ336"/>
      <c r="AR336"/>
      <c r="AS336"/>
      <c r="AT336"/>
      <c r="AU336"/>
      <c r="AV336"/>
      <c r="AW336"/>
      <c r="AX336"/>
      <c r="AY336"/>
      <c r="AZ336"/>
      <c r="BA336"/>
      <c r="BB336"/>
      <c r="BC336"/>
      <c r="BD336"/>
      <c r="BE336"/>
    </row>
    <row r="337" spans="1:57" s="28" customFormat="1" x14ac:dyDescent="0.25">
      <c r="A337" s="5"/>
      <c r="B337" s="5"/>
      <c r="C337" s="5"/>
      <c r="D337" s="5"/>
      <c r="E337" s="5"/>
      <c r="F337" s="5"/>
      <c r="G337" s="5"/>
      <c r="AK337"/>
      <c r="AL337"/>
      <c r="AM337"/>
      <c r="AN337"/>
      <c r="AO337"/>
      <c r="AP337"/>
      <c r="AQ337"/>
      <c r="AR337"/>
      <c r="AS337"/>
      <c r="AT337"/>
      <c r="AU337"/>
      <c r="AV337"/>
      <c r="AW337"/>
      <c r="AX337"/>
      <c r="AY337"/>
      <c r="AZ337"/>
      <c r="BA337"/>
      <c r="BB337"/>
      <c r="BC337"/>
      <c r="BD337"/>
      <c r="BE337"/>
    </row>
    <row r="338" spans="1:57" s="28" customFormat="1" x14ac:dyDescent="0.25">
      <c r="A338" s="5"/>
      <c r="B338" s="5"/>
      <c r="C338" s="5"/>
      <c r="D338" s="5"/>
      <c r="E338" s="5"/>
      <c r="F338" s="5"/>
      <c r="G338" s="5"/>
      <c r="AK338"/>
      <c r="AL338"/>
      <c r="AM338"/>
      <c r="AN338"/>
      <c r="AO338"/>
      <c r="AP338"/>
      <c r="AQ338"/>
      <c r="AR338"/>
      <c r="AS338"/>
      <c r="AT338"/>
      <c r="AU338"/>
      <c r="AV338"/>
      <c r="AW338"/>
      <c r="AX338"/>
      <c r="AY338"/>
      <c r="AZ338"/>
      <c r="BA338"/>
      <c r="BB338"/>
      <c r="BC338"/>
      <c r="BD338"/>
      <c r="BE338"/>
    </row>
    <row r="339" spans="1:57" s="28" customFormat="1" x14ac:dyDescent="0.25">
      <c r="A339" s="5"/>
      <c r="B339" s="5"/>
      <c r="C339" s="5"/>
      <c r="D339" s="5"/>
      <c r="E339" s="5"/>
      <c r="F339" s="5"/>
      <c r="G339" s="5"/>
      <c r="AK339"/>
      <c r="AL339"/>
      <c r="AM339"/>
      <c r="AN339"/>
      <c r="AO339"/>
      <c r="AP339"/>
      <c r="AQ339"/>
      <c r="AR339"/>
      <c r="AS339"/>
      <c r="AT339"/>
      <c r="AU339"/>
      <c r="AV339"/>
      <c r="AW339"/>
      <c r="AX339"/>
      <c r="AY339"/>
      <c r="AZ339"/>
      <c r="BA339"/>
      <c r="BB339"/>
      <c r="BC339"/>
      <c r="BD339"/>
      <c r="BE339"/>
    </row>
    <row r="340" spans="1:57" s="28" customFormat="1" x14ac:dyDescent="0.25">
      <c r="A340" s="5"/>
      <c r="B340" s="5"/>
      <c r="C340" s="5"/>
      <c r="D340" s="5"/>
      <c r="E340" s="5"/>
      <c r="F340" s="5"/>
      <c r="G340" s="5"/>
      <c r="AK340"/>
      <c r="AL340"/>
      <c r="AM340"/>
      <c r="AN340"/>
      <c r="AO340"/>
      <c r="AP340"/>
      <c r="AQ340"/>
      <c r="AR340"/>
      <c r="AS340"/>
      <c r="AT340"/>
      <c r="AU340"/>
      <c r="AV340"/>
      <c r="AW340"/>
      <c r="AX340"/>
      <c r="AY340"/>
      <c r="AZ340"/>
      <c r="BA340"/>
      <c r="BB340"/>
      <c r="BC340"/>
      <c r="BD340"/>
      <c r="BE340"/>
    </row>
    <row r="341" spans="1:57" s="28" customFormat="1" x14ac:dyDescent="0.25">
      <c r="A341" s="5"/>
      <c r="B341" s="5"/>
      <c r="C341" s="5"/>
      <c r="D341" s="5"/>
      <c r="E341" s="5"/>
      <c r="F341" s="5"/>
      <c r="G341" s="5"/>
      <c r="AK341"/>
      <c r="AL341"/>
      <c r="AM341"/>
      <c r="AN341"/>
      <c r="AO341"/>
      <c r="AP341"/>
      <c r="AQ341"/>
      <c r="AR341"/>
      <c r="AS341"/>
      <c r="AT341"/>
      <c r="AU341"/>
      <c r="AV341"/>
      <c r="AW341"/>
      <c r="AX341"/>
      <c r="AY341"/>
      <c r="AZ341"/>
      <c r="BA341"/>
      <c r="BB341"/>
      <c r="BC341"/>
      <c r="BD341"/>
      <c r="BE341"/>
    </row>
    <row r="342" spans="1:57" s="28" customFormat="1" x14ac:dyDescent="0.25">
      <c r="A342" s="5"/>
      <c r="B342" s="5"/>
      <c r="C342" s="5"/>
      <c r="D342" s="5"/>
      <c r="E342" s="5"/>
      <c r="F342" s="5"/>
      <c r="G342" s="5"/>
      <c r="AK342"/>
      <c r="AL342"/>
      <c r="AM342"/>
      <c r="AN342"/>
      <c r="AO342"/>
      <c r="AP342"/>
      <c r="AQ342"/>
      <c r="AR342"/>
      <c r="AS342"/>
      <c r="AT342"/>
      <c r="AU342"/>
      <c r="AV342"/>
      <c r="AW342"/>
      <c r="AX342"/>
      <c r="AY342"/>
      <c r="AZ342"/>
      <c r="BA342"/>
      <c r="BB342"/>
      <c r="BC342"/>
      <c r="BD342"/>
      <c r="BE342"/>
    </row>
    <row r="343" spans="1:57" s="28" customFormat="1" x14ac:dyDescent="0.25">
      <c r="A343" s="5"/>
      <c r="B343" s="5"/>
      <c r="C343" s="5"/>
      <c r="D343" s="5"/>
      <c r="E343" s="5"/>
      <c r="F343" s="5"/>
      <c r="G343" s="5"/>
      <c r="AK343"/>
      <c r="AL343"/>
      <c r="AM343"/>
      <c r="AN343"/>
      <c r="AO343"/>
      <c r="AP343"/>
      <c r="AQ343"/>
      <c r="AR343"/>
      <c r="AS343"/>
      <c r="AT343"/>
      <c r="AU343"/>
      <c r="AV343"/>
      <c r="AW343"/>
      <c r="AX343"/>
      <c r="AY343"/>
      <c r="AZ343"/>
      <c r="BA343"/>
      <c r="BB343"/>
      <c r="BC343"/>
      <c r="BD343"/>
      <c r="BE343"/>
    </row>
    <row r="344" spans="1:57" s="28" customFormat="1" x14ac:dyDescent="0.25">
      <c r="A344" s="5"/>
      <c r="B344" s="5"/>
      <c r="C344" s="5"/>
      <c r="D344" s="5"/>
      <c r="E344" s="5"/>
      <c r="F344" s="5"/>
      <c r="G344" s="5"/>
      <c r="AK344"/>
      <c r="AL344"/>
      <c r="AM344"/>
      <c r="AN344"/>
      <c r="AO344"/>
      <c r="AP344"/>
      <c r="AQ344"/>
      <c r="AR344"/>
      <c r="AS344"/>
      <c r="AT344"/>
      <c r="AU344"/>
      <c r="AV344"/>
      <c r="AW344"/>
      <c r="AX344"/>
      <c r="AY344"/>
      <c r="AZ344"/>
      <c r="BA344"/>
      <c r="BB344"/>
      <c r="BC344"/>
      <c r="BD344"/>
      <c r="BE344"/>
    </row>
    <row r="345" spans="1:57" s="28" customFormat="1" x14ac:dyDescent="0.25">
      <c r="A345" s="5"/>
      <c r="B345" s="5"/>
      <c r="C345" s="5"/>
      <c r="D345" s="5"/>
      <c r="E345" s="5"/>
      <c r="F345" s="5"/>
      <c r="G345" s="5"/>
      <c r="AK345"/>
      <c r="AL345"/>
      <c r="AM345"/>
      <c r="AN345"/>
      <c r="AO345"/>
      <c r="AP345"/>
      <c r="AQ345"/>
      <c r="AR345"/>
      <c r="AS345"/>
      <c r="AT345"/>
      <c r="AU345"/>
      <c r="AV345"/>
      <c r="AW345"/>
      <c r="AX345"/>
      <c r="AY345"/>
      <c r="AZ345"/>
      <c r="BA345"/>
      <c r="BB345"/>
      <c r="BC345"/>
      <c r="BD345"/>
      <c r="BE345"/>
    </row>
    <row r="346" spans="1:57" s="28" customFormat="1" x14ac:dyDescent="0.25">
      <c r="A346" s="5"/>
      <c r="B346" s="5"/>
      <c r="C346" s="5"/>
      <c r="D346" s="5"/>
      <c r="E346" s="5"/>
      <c r="F346" s="5"/>
      <c r="G346" s="5"/>
      <c r="AK346"/>
      <c r="AL346"/>
      <c r="AM346"/>
      <c r="AN346"/>
      <c r="AO346"/>
      <c r="AP346"/>
      <c r="AQ346"/>
      <c r="AR346"/>
      <c r="AS346"/>
      <c r="AT346"/>
      <c r="AU346"/>
      <c r="AV346"/>
      <c r="AW346"/>
      <c r="AX346"/>
      <c r="AY346"/>
      <c r="AZ346"/>
      <c r="BA346"/>
      <c r="BB346"/>
      <c r="BC346"/>
      <c r="BD346"/>
      <c r="BE346"/>
    </row>
    <row r="347" spans="1:57" s="28" customFormat="1" x14ac:dyDescent="0.25">
      <c r="A347" s="5"/>
      <c r="B347" s="5"/>
      <c r="C347" s="5"/>
      <c r="D347" s="5"/>
      <c r="E347" s="5"/>
      <c r="F347" s="5"/>
      <c r="G347" s="5"/>
      <c r="AK347"/>
      <c r="AL347"/>
      <c r="AM347"/>
      <c r="AN347"/>
      <c r="AO347"/>
      <c r="AP347"/>
      <c r="AQ347"/>
      <c r="AR347"/>
      <c r="AS347"/>
      <c r="AT347"/>
      <c r="AU347"/>
      <c r="AV347"/>
      <c r="AW347"/>
      <c r="AX347"/>
      <c r="AY347"/>
      <c r="AZ347"/>
      <c r="BA347"/>
      <c r="BB347"/>
      <c r="BC347"/>
      <c r="BD347"/>
      <c r="BE347"/>
    </row>
    <row r="348" spans="1:57" s="28" customFormat="1" x14ac:dyDescent="0.25">
      <c r="A348" s="5"/>
      <c r="B348" s="5"/>
      <c r="C348" s="5"/>
      <c r="D348" s="5"/>
      <c r="E348" s="5"/>
      <c r="F348" s="5"/>
      <c r="G348" s="5"/>
      <c r="AK348"/>
      <c r="AL348"/>
      <c r="AM348"/>
      <c r="AN348"/>
      <c r="AO348"/>
      <c r="AP348"/>
      <c r="AQ348"/>
      <c r="AR348"/>
      <c r="AS348"/>
      <c r="AT348"/>
      <c r="AU348"/>
      <c r="AV348"/>
      <c r="AW348"/>
      <c r="AX348"/>
      <c r="AY348"/>
      <c r="AZ348"/>
      <c r="BA348"/>
      <c r="BB348"/>
      <c r="BC348"/>
      <c r="BD348"/>
      <c r="BE348"/>
    </row>
    <row r="349" spans="1:57" s="28" customFormat="1" x14ac:dyDescent="0.25">
      <c r="A349" s="5"/>
      <c r="B349" s="5"/>
      <c r="C349" s="5"/>
      <c r="D349" s="5"/>
      <c r="E349" s="5"/>
      <c r="F349" s="5"/>
      <c r="G349" s="5"/>
      <c r="AK349"/>
      <c r="AL349"/>
      <c r="AM349"/>
      <c r="AN349"/>
      <c r="AO349"/>
      <c r="AP349"/>
      <c r="AQ349"/>
      <c r="AR349"/>
      <c r="AS349"/>
      <c r="AT349"/>
      <c r="AU349"/>
      <c r="AV349"/>
      <c r="AW349"/>
      <c r="AX349"/>
      <c r="AY349"/>
      <c r="AZ349"/>
      <c r="BA349"/>
      <c r="BB349"/>
      <c r="BC349"/>
      <c r="BD349"/>
      <c r="BE349"/>
    </row>
    <row r="350" spans="1:57" s="28" customFormat="1" x14ac:dyDescent="0.25">
      <c r="A350" s="5"/>
      <c r="B350" s="5"/>
      <c r="C350" s="5"/>
      <c r="D350" s="5"/>
      <c r="E350" s="5"/>
      <c r="F350" s="5"/>
      <c r="G350" s="5"/>
      <c r="AK350"/>
      <c r="AL350"/>
      <c r="AM350"/>
      <c r="AN350"/>
      <c r="AO350"/>
      <c r="AP350"/>
      <c r="AQ350"/>
      <c r="AR350"/>
      <c r="AS350"/>
      <c r="AT350"/>
      <c r="AU350"/>
      <c r="AV350"/>
      <c r="AW350"/>
      <c r="AX350"/>
      <c r="AY350"/>
      <c r="AZ350"/>
      <c r="BA350"/>
      <c r="BB350"/>
      <c r="BC350"/>
      <c r="BD350"/>
      <c r="BE350"/>
    </row>
    <row r="351" spans="1:57" s="28" customFormat="1" x14ac:dyDescent="0.25">
      <c r="A351" s="5"/>
      <c r="B351" s="5"/>
      <c r="C351" s="5"/>
      <c r="D351" s="5"/>
      <c r="E351" s="5"/>
      <c r="F351" s="5"/>
      <c r="G351" s="5"/>
      <c r="AK351"/>
      <c r="AL351"/>
      <c r="AM351"/>
      <c r="AN351"/>
      <c r="AO351"/>
      <c r="AP351"/>
      <c r="AQ351"/>
      <c r="AR351"/>
      <c r="AS351"/>
      <c r="AT351"/>
      <c r="AU351"/>
      <c r="AV351"/>
      <c r="AW351"/>
      <c r="AX351"/>
      <c r="AY351"/>
      <c r="AZ351"/>
      <c r="BA351"/>
      <c r="BB351"/>
      <c r="BC351"/>
      <c r="BD351"/>
      <c r="BE351"/>
    </row>
    <row r="352" spans="1:57" s="28" customFormat="1" x14ac:dyDescent="0.25">
      <c r="A352" s="5"/>
      <c r="B352" s="5"/>
      <c r="C352" s="5"/>
      <c r="D352" s="5"/>
      <c r="E352" s="5"/>
      <c r="F352" s="5"/>
      <c r="G352" s="5"/>
      <c r="AK352"/>
      <c r="AL352"/>
      <c r="AM352"/>
      <c r="AN352"/>
      <c r="AO352"/>
      <c r="AP352"/>
      <c r="AQ352"/>
      <c r="AR352"/>
      <c r="AS352"/>
      <c r="AT352"/>
      <c r="AU352"/>
      <c r="AV352"/>
      <c r="AW352"/>
      <c r="AX352"/>
      <c r="AY352"/>
      <c r="AZ352"/>
      <c r="BA352"/>
      <c r="BB352"/>
      <c r="BC352"/>
      <c r="BD352"/>
      <c r="BE352"/>
    </row>
    <row r="353" spans="1:57" s="28" customFormat="1" x14ac:dyDescent="0.25">
      <c r="A353" s="5"/>
      <c r="B353" s="5"/>
      <c r="C353" s="5"/>
      <c r="D353" s="5"/>
      <c r="E353" s="5"/>
      <c r="F353" s="5"/>
      <c r="G353" s="5"/>
      <c r="AK353"/>
      <c r="AL353"/>
      <c r="AM353"/>
      <c r="AN353"/>
      <c r="AO353"/>
      <c r="AP353"/>
      <c r="AQ353"/>
      <c r="AR353"/>
      <c r="AS353"/>
      <c r="AT353"/>
      <c r="AU353"/>
      <c r="AV353"/>
      <c r="AW353"/>
      <c r="AX353"/>
      <c r="AY353"/>
      <c r="AZ353"/>
      <c r="BA353"/>
      <c r="BB353"/>
      <c r="BC353"/>
      <c r="BD353"/>
      <c r="BE353"/>
    </row>
    <row r="354" spans="1:57" s="28" customFormat="1" x14ac:dyDescent="0.25">
      <c r="A354" s="5"/>
      <c r="B354" s="5"/>
      <c r="C354" s="5"/>
      <c r="D354" s="5"/>
      <c r="E354" s="5"/>
      <c r="F354" s="5"/>
      <c r="G354" s="5"/>
      <c r="AK354"/>
      <c r="AL354"/>
      <c r="AM354"/>
      <c r="AN354"/>
      <c r="AO354"/>
      <c r="AP354"/>
      <c r="AQ354"/>
      <c r="AR354"/>
      <c r="AS354"/>
      <c r="AT354"/>
      <c r="AU354"/>
      <c r="AV354"/>
      <c r="AW354"/>
      <c r="AX354"/>
      <c r="AY354"/>
      <c r="AZ354"/>
      <c r="BA354"/>
      <c r="BB354"/>
      <c r="BC354"/>
      <c r="BD354"/>
      <c r="BE354"/>
    </row>
    <row r="355" spans="1:57" s="28" customFormat="1" x14ac:dyDescent="0.25">
      <c r="A355" s="5"/>
      <c r="B355" s="5"/>
      <c r="C355" s="5"/>
      <c r="D355" s="5"/>
      <c r="E355" s="5"/>
      <c r="F355" s="5"/>
      <c r="G355" s="5"/>
      <c r="AK355"/>
      <c r="AL355"/>
      <c r="AM355"/>
      <c r="AN355"/>
      <c r="AO355"/>
      <c r="AP355"/>
      <c r="AQ355"/>
      <c r="AR355"/>
      <c r="AS355"/>
      <c r="AT355"/>
      <c r="AU355"/>
      <c r="AV355"/>
      <c r="AW355"/>
      <c r="AX355"/>
      <c r="AY355"/>
      <c r="AZ355"/>
      <c r="BA355"/>
      <c r="BB355"/>
      <c r="BC355"/>
      <c r="BD355"/>
      <c r="BE355"/>
    </row>
    <row r="356" spans="1:57" s="28" customFormat="1" x14ac:dyDescent="0.25">
      <c r="A356" s="5"/>
      <c r="B356" s="5"/>
      <c r="C356" s="5"/>
      <c r="D356" s="5"/>
      <c r="E356" s="5"/>
      <c r="F356" s="5"/>
      <c r="G356" s="5"/>
      <c r="AK356"/>
      <c r="AL356"/>
      <c r="AM356"/>
      <c r="AN356"/>
      <c r="AO356"/>
      <c r="AP356"/>
      <c r="AQ356"/>
      <c r="AR356"/>
      <c r="AS356"/>
      <c r="AT356"/>
      <c r="AU356"/>
      <c r="AV356"/>
      <c r="AW356"/>
      <c r="AX356"/>
      <c r="AY356"/>
      <c r="AZ356"/>
      <c r="BA356"/>
      <c r="BB356"/>
      <c r="BC356"/>
      <c r="BD356"/>
      <c r="BE356"/>
    </row>
    <row r="357" spans="1:57" s="28" customFormat="1" x14ac:dyDescent="0.25">
      <c r="A357" s="5"/>
      <c r="B357" s="5"/>
      <c r="C357" s="5"/>
      <c r="D357" s="5"/>
      <c r="E357" s="5"/>
      <c r="F357" s="5"/>
      <c r="G357" s="5"/>
      <c r="AK357"/>
      <c r="AL357"/>
      <c r="AM357"/>
      <c r="AN357"/>
      <c r="AO357"/>
      <c r="AP357"/>
      <c r="AQ357"/>
      <c r="AR357"/>
      <c r="AS357"/>
      <c r="AT357"/>
      <c r="AU357"/>
      <c r="AV357"/>
      <c r="AW357"/>
      <c r="AX357"/>
      <c r="AY357"/>
      <c r="AZ357"/>
      <c r="BA357"/>
      <c r="BB357"/>
      <c r="BC357"/>
      <c r="BD357"/>
      <c r="BE357"/>
    </row>
    <row r="358" spans="1:57" s="28" customFormat="1" x14ac:dyDescent="0.25">
      <c r="A358" s="5"/>
      <c r="B358" s="5"/>
      <c r="C358" s="5"/>
      <c r="D358" s="5"/>
      <c r="E358" s="5"/>
      <c r="F358" s="5"/>
      <c r="G358" s="5"/>
      <c r="AK358"/>
      <c r="AL358"/>
      <c r="AM358"/>
      <c r="AN358"/>
      <c r="AO358"/>
      <c r="AP358"/>
      <c r="AQ358"/>
      <c r="AR358"/>
      <c r="AS358"/>
      <c r="AT358"/>
      <c r="AU358"/>
      <c r="AV358"/>
      <c r="AW358"/>
      <c r="AX358"/>
      <c r="AY358"/>
      <c r="AZ358"/>
      <c r="BA358"/>
      <c r="BB358"/>
      <c r="BC358"/>
      <c r="BD358"/>
      <c r="BE358"/>
    </row>
    <row r="359" spans="1:57" s="28" customFormat="1" x14ac:dyDescent="0.25">
      <c r="A359" s="5"/>
      <c r="B359" s="5"/>
      <c r="C359" s="5"/>
      <c r="D359" s="5"/>
      <c r="E359" s="5"/>
      <c r="F359" s="5"/>
      <c r="G359" s="5"/>
      <c r="AK359"/>
      <c r="AL359"/>
      <c r="AM359"/>
      <c r="AN359"/>
      <c r="AO359"/>
      <c r="AP359"/>
      <c r="AQ359"/>
      <c r="AR359"/>
      <c r="AS359"/>
      <c r="AT359"/>
      <c r="AU359"/>
      <c r="AV359"/>
      <c r="AW359"/>
      <c r="AX359"/>
      <c r="AY359"/>
      <c r="AZ359"/>
      <c r="BA359"/>
      <c r="BB359"/>
      <c r="BC359"/>
      <c r="BD359"/>
      <c r="BE359"/>
    </row>
    <row r="360" spans="1:57" s="28" customFormat="1" x14ac:dyDescent="0.25">
      <c r="A360" s="5"/>
      <c r="B360" s="5"/>
      <c r="C360" s="5"/>
      <c r="D360" s="5"/>
      <c r="E360" s="5"/>
      <c r="F360" s="5"/>
      <c r="G360" s="5"/>
      <c r="AK360"/>
      <c r="AL360"/>
      <c r="AM360"/>
      <c r="AN360"/>
      <c r="AO360"/>
      <c r="AP360"/>
      <c r="AQ360"/>
      <c r="AR360"/>
      <c r="AS360"/>
      <c r="AT360"/>
      <c r="AU360"/>
      <c r="AV360"/>
      <c r="AW360"/>
      <c r="AX360"/>
      <c r="AY360"/>
      <c r="AZ360"/>
      <c r="BA360"/>
      <c r="BB360"/>
      <c r="BC360"/>
      <c r="BD360"/>
      <c r="BE360"/>
    </row>
    <row r="361" spans="1:57" s="28" customFormat="1" x14ac:dyDescent="0.25">
      <c r="A361" s="5"/>
      <c r="B361" s="5"/>
      <c r="C361" s="5"/>
      <c r="D361" s="5"/>
      <c r="E361" s="5"/>
      <c r="F361" s="5"/>
      <c r="G361" s="5"/>
      <c r="AK361"/>
      <c r="AL361"/>
      <c r="AM361"/>
      <c r="AN361"/>
      <c r="AO361"/>
      <c r="AP361"/>
      <c r="AQ361"/>
      <c r="AR361"/>
      <c r="AS361"/>
      <c r="AT361"/>
      <c r="AU361"/>
      <c r="AV361"/>
      <c r="AW361"/>
      <c r="AX361"/>
      <c r="AY361"/>
      <c r="AZ361"/>
      <c r="BA361"/>
      <c r="BB361"/>
      <c r="BC361"/>
      <c r="BD361"/>
      <c r="BE361"/>
    </row>
    <row r="362" spans="1:57" s="28" customFormat="1" x14ac:dyDescent="0.25">
      <c r="A362" s="5"/>
      <c r="B362" s="5"/>
      <c r="C362" s="5"/>
      <c r="D362" s="5"/>
      <c r="E362" s="5"/>
      <c r="F362" s="5"/>
      <c r="G362" s="5"/>
      <c r="AK362"/>
      <c r="AL362"/>
      <c r="AM362"/>
      <c r="AN362"/>
      <c r="AO362"/>
      <c r="AP362"/>
      <c r="AQ362"/>
      <c r="AR362"/>
      <c r="AS362"/>
      <c r="AT362"/>
      <c r="AU362"/>
      <c r="AV362"/>
      <c r="AW362"/>
      <c r="AX362"/>
      <c r="AY362"/>
      <c r="AZ362"/>
      <c r="BA362"/>
      <c r="BB362"/>
      <c r="BC362"/>
      <c r="BD362"/>
      <c r="BE362"/>
    </row>
    <row r="363" spans="1:57" s="28" customFormat="1" x14ac:dyDescent="0.25">
      <c r="A363" s="5"/>
      <c r="B363" s="5"/>
      <c r="C363" s="5"/>
      <c r="D363" s="5"/>
      <c r="E363" s="5"/>
      <c r="F363" s="5"/>
      <c r="G363" s="5"/>
      <c r="AK363"/>
      <c r="AL363"/>
      <c r="AM363"/>
      <c r="AN363"/>
      <c r="AO363"/>
      <c r="AP363"/>
      <c r="AQ363"/>
      <c r="AR363"/>
      <c r="AS363"/>
      <c r="AT363"/>
      <c r="AU363"/>
      <c r="AV363"/>
      <c r="AW363"/>
      <c r="AX363"/>
      <c r="AY363"/>
      <c r="AZ363"/>
      <c r="BA363"/>
      <c r="BB363"/>
      <c r="BC363"/>
      <c r="BD363"/>
      <c r="BE363"/>
    </row>
    <row r="364" spans="1:57" s="28" customFormat="1" x14ac:dyDescent="0.25">
      <c r="A364" s="5"/>
      <c r="B364" s="5"/>
      <c r="C364" s="5"/>
      <c r="D364" s="5"/>
      <c r="E364" s="5"/>
      <c r="F364" s="5"/>
      <c r="G364" s="5"/>
      <c r="AK364"/>
      <c r="AL364"/>
      <c r="AM364"/>
      <c r="AN364"/>
      <c r="AO364"/>
      <c r="AP364"/>
      <c r="AQ364"/>
      <c r="AR364"/>
      <c r="AS364"/>
      <c r="AT364"/>
      <c r="AU364"/>
      <c r="AV364"/>
      <c r="AW364"/>
      <c r="AX364"/>
      <c r="AY364"/>
      <c r="AZ364"/>
      <c r="BA364"/>
      <c r="BB364"/>
      <c r="BC364"/>
      <c r="BD364"/>
      <c r="BE364"/>
    </row>
    <row r="365" spans="1:57" s="28" customFormat="1" x14ac:dyDescent="0.25">
      <c r="A365" s="5"/>
      <c r="B365" s="5"/>
      <c r="C365" s="5"/>
      <c r="D365" s="5"/>
      <c r="E365" s="5"/>
      <c r="F365" s="5"/>
      <c r="G365" s="5"/>
      <c r="AK365"/>
      <c r="AL365"/>
      <c r="AM365"/>
      <c r="AN365"/>
      <c r="AO365"/>
      <c r="AP365"/>
      <c r="AQ365"/>
      <c r="AR365"/>
      <c r="AS365"/>
      <c r="AT365"/>
      <c r="AU365"/>
      <c r="AV365"/>
      <c r="AW365"/>
      <c r="AX365"/>
      <c r="AY365"/>
      <c r="AZ365"/>
      <c r="BA365"/>
      <c r="BB365"/>
      <c r="BC365"/>
      <c r="BD365"/>
      <c r="BE365"/>
    </row>
    <row r="366" spans="1:57" s="28" customFormat="1" x14ac:dyDescent="0.25">
      <c r="A366" s="5"/>
      <c r="B366" s="5"/>
      <c r="C366" s="5"/>
      <c r="D366" s="5"/>
      <c r="E366" s="5"/>
      <c r="F366" s="5"/>
      <c r="G366" s="5"/>
      <c r="AK366"/>
      <c r="AL366"/>
      <c r="AM366"/>
      <c r="AN366"/>
      <c r="AO366"/>
      <c r="AP366"/>
      <c r="AQ366"/>
      <c r="AR366"/>
      <c r="AS366"/>
      <c r="AT366"/>
      <c r="AU366"/>
      <c r="AV366"/>
      <c r="AW366"/>
      <c r="AX366"/>
      <c r="AY366"/>
      <c r="AZ366"/>
      <c r="BA366"/>
      <c r="BB366"/>
      <c r="BC366"/>
      <c r="BD366"/>
      <c r="BE366"/>
    </row>
    <row r="367" spans="1:57" s="28" customFormat="1" x14ac:dyDescent="0.25">
      <c r="A367" s="5"/>
      <c r="B367" s="5"/>
      <c r="C367" s="5"/>
      <c r="D367" s="5"/>
      <c r="E367" s="5"/>
      <c r="F367" s="5"/>
      <c r="G367" s="5"/>
      <c r="AK367"/>
      <c r="AL367"/>
      <c r="AM367"/>
      <c r="AN367"/>
      <c r="AO367"/>
      <c r="AP367"/>
      <c r="AQ367"/>
      <c r="AR367"/>
      <c r="AS367"/>
      <c r="AT367"/>
      <c r="AU367"/>
      <c r="AV367"/>
      <c r="AW367"/>
      <c r="AX367"/>
      <c r="AY367"/>
      <c r="AZ367"/>
      <c r="BA367"/>
      <c r="BB367"/>
      <c r="BC367"/>
      <c r="BD367"/>
      <c r="BE367"/>
    </row>
    <row r="368" spans="1:57" s="28" customFormat="1" x14ac:dyDescent="0.25">
      <c r="A368" s="5"/>
      <c r="B368" s="5"/>
      <c r="C368" s="5"/>
      <c r="D368" s="5"/>
      <c r="E368" s="5"/>
      <c r="F368" s="5"/>
      <c r="G368" s="5"/>
      <c r="AK368"/>
      <c r="AL368"/>
      <c r="AM368"/>
      <c r="AN368"/>
      <c r="AO368"/>
      <c r="AP368"/>
      <c r="AQ368"/>
      <c r="AR368"/>
      <c r="AS368"/>
      <c r="AT368"/>
      <c r="AU368"/>
      <c r="AV368"/>
      <c r="AW368"/>
      <c r="AX368"/>
      <c r="AY368"/>
      <c r="AZ368"/>
      <c r="BA368"/>
      <c r="BB368"/>
      <c r="BC368"/>
      <c r="BD368"/>
      <c r="BE368"/>
    </row>
    <row r="369" spans="1:57" s="28" customFormat="1" x14ac:dyDescent="0.25">
      <c r="A369" s="5"/>
      <c r="B369" s="5"/>
      <c r="C369" s="5"/>
      <c r="D369" s="5"/>
      <c r="E369" s="5"/>
      <c r="F369" s="5"/>
      <c r="G369" s="5"/>
      <c r="AK369"/>
      <c r="AL369"/>
      <c r="AM369"/>
      <c r="AN369"/>
      <c r="AO369"/>
      <c r="AP369"/>
      <c r="AQ369"/>
      <c r="AR369"/>
      <c r="AS369"/>
      <c r="AT369"/>
      <c r="AU369"/>
      <c r="AV369"/>
      <c r="AW369"/>
      <c r="AX369"/>
      <c r="AY369"/>
      <c r="AZ369"/>
      <c r="BA369"/>
      <c r="BB369"/>
      <c r="BC369"/>
      <c r="BD369"/>
      <c r="BE369"/>
    </row>
    <row r="370" spans="1:57" s="28" customFormat="1" x14ac:dyDescent="0.25">
      <c r="A370" s="5"/>
      <c r="B370" s="5"/>
      <c r="C370" s="5"/>
      <c r="D370" s="5"/>
      <c r="E370" s="5"/>
      <c r="F370" s="5"/>
      <c r="G370" s="5"/>
      <c r="AK370"/>
      <c r="AL370"/>
      <c r="AM370"/>
      <c r="AN370"/>
      <c r="AO370"/>
      <c r="AP370"/>
      <c r="AQ370"/>
      <c r="AR370"/>
      <c r="AS370"/>
      <c r="AT370"/>
      <c r="AU370"/>
      <c r="AV370"/>
      <c r="AW370"/>
      <c r="AX370"/>
      <c r="AY370"/>
      <c r="AZ370"/>
      <c r="BA370"/>
      <c r="BB370"/>
      <c r="BC370"/>
      <c r="BD370"/>
      <c r="BE370"/>
    </row>
    <row r="371" spans="1:57" s="28" customFormat="1" x14ac:dyDescent="0.25">
      <c r="A371" s="5"/>
      <c r="B371" s="5"/>
      <c r="C371" s="5"/>
      <c r="D371" s="5"/>
      <c r="E371" s="5"/>
      <c r="F371" s="5"/>
      <c r="G371" s="5"/>
      <c r="AK371"/>
      <c r="AL371"/>
      <c r="AM371"/>
      <c r="AN371"/>
      <c r="AO371"/>
      <c r="AP371"/>
      <c r="AQ371"/>
      <c r="AR371"/>
      <c r="AS371"/>
      <c r="AT371"/>
      <c r="AU371"/>
      <c r="AV371"/>
      <c r="AW371"/>
      <c r="AX371"/>
      <c r="AY371"/>
      <c r="AZ371"/>
      <c r="BA371"/>
      <c r="BB371"/>
      <c r="BC371"/>
      <c r="BD371"/>
      <c r="BE371"/>
    </row>
    <row r="372" spans="1:57" s="28" customFormat="1" x14ac:dyDescent="0.25">
      <c r="A372" s="5"/>
      <c r="B372" s="5"/>
      <c r="C372" s="5"/>
      <c r="D372" s="5"/>
      <c r="E372" s="5"/>
      <c r="F372" s="5"/>
      <c r="G372" s="5"/>
      <c r="AK372"/>
      <c r="AL372"/>
      <c r="AM372"/>
      <c r="AN372"/>
      <c r="AO372"/>
      <c r="AP372"/>
      <c r="AQ372"/>
      <c r="AR372"/>
      <c r="AS372"/>
      <c r="AT372"/>
      <c r="AU372"/>
      <c r="AV372"/>
      <c r="AW372"/>
      <c r="AX372"/>
      <c r="AY372"/>
      <c r="AZ372"/>
      <c r="BA372"/>
      <c r="BB372"/>
      <c r="BC372"/>
      <c r="BD372"/>
      <c r="BE372"/>
    </row>
    <row r="373" spans="1:57" s="28" customFormat="1" x14ac:dyDescent="0.25">
      <c r="A373" s="5"/>
      <c r="B373" s="5"/>
      <c r="C373" s="5"/>
      <c r="D373" s="5"/>
      <c r="E373" s="5"/>
      <c r="F373" s="5"/>
      <c r="G373" s="5"/>
      <c r="AK373"/>
      <c r="AL373"/>
      <c r="AM373"/>
      <c r="AN373"/>
      <c r="AO373"/>
      <c r="AP373"/>
      <c r="AQ373"/>
      <c r="AR373"/>
      <c r="AS373"/>
      <c r="AT373"/>
      <c r="AU373"/>
      <c r="AV373"/>
      <c r="AW373"/>
      <c r="AX373"/>
      <c r="AY373"/>
      <c r="AZ373"/>
      <c r="BA373"/>
      <c r="BB373"/>
      <c r="BC373"/>
      <c r="BD373"/>
      <c r="BE373"/>
    </row>
    <row r="374" spans="1:57" s="28" customFormat="1" x14ac:dyDescent="0.25">
      <c r="A374" s="5"/>
      <c r="B374" s="5"/>
      <c r="C374" s="5"/>
      <c r="D374" s="5"/>
      <c r="E374" s="5"/>
      <c r="F374" s="5"/>
      <c r="G374" s="5"/>
      <c r="AK374"/>
      <c r="AL374"/>
      <c r="AM374"/>
      <c r="AN374"/>
      <c r="AO374"/>
      <c r="AP374"/>
      <c r="AQ374"/>
      <c r="AR374"/>
      <c r="AS374"/>
      <c r="AT374"/>
      <c r="AU374"/>
      <c r="AV374"/>
      <c r="AW374"/>
      <c r="AX374"/>
      <c r="AY374"/>
      <c r="AZ374"/>
      <c r="BA374"/>
      <c r="BB374"/>
      <c r="BC374"/>
      <c r="BD374"/>
      <c r="BE374"/>
    </row>
    <row r="375" spans="1:57" s="28" customFormat="1" x14ac:dyDescent="0.25">
      <c r="A375" s="5"/>
      <c r="B375" s="5"/>
      <c r="C375" s="5"/>
      <c r="D375" s="5"/>
      <c r="E375" s="5"/>
      <c r="F375" s="5"/>
      <c r="G375" s="5"/>
      <c r="AK375"/>
      <c r="AL375"/>
      <c r="AM375"/>
      <c r="AN375"/>
      <c r="AO375"/>
      <c r="AP375"/>
      <c r="AQ375"/>
      <c r="AR375"/>
      <c r="AS375"/>
      <c r="AT375"/>
      <c r="AU375"/>
      <c r="AV375"/>
      <c r="AW375"/>
      <c r="AX375"/>
      <c r="AY375"/>
      <c r="AZ375"/>
      <c r="BA375"/>
      <c r="BB375"/>
      <c r="BC375"/>
      <c r="BD375"/>
      <c r="BE375"/>
    </row>
    <row r="376" spans="1:57" s="28" customFormat="1" x14ac:dyDescent="0.25">
      <c r="A376" s="5"/>
      <c r="B376" s="5"/>
      <c r="C376" s="5"/>
      <c r="D376" s="5"/>
      <c r="E376" s="5"/>
      <c r="F376" s="5"/>
      <c r="G376" s="5"/>
      <c r="AK376"/>
      <c r="AL376"/>
      <c r="AM376"/>
      <c r="AN376"/>
      <c r="AO376"/>
      <c r="AP376"/>
      <c r="AQ376"/>
      <c r="AR376"/>
      <c r="AS376"/>
      <c r="AT376"/>
      <c r="AU376"/>
      <c r="AV376"/>
      <c r="AW376"/>
      <c r="AX376"/>
      <c r="AY376"/>
      <c r="AZ376"/>
      <c r="BA376"/>
      <c r="BB376"/>
      <c r="BC376"/>
      <c r="BD376"/>
      <c r="BE376"/>
    </row>
    <row r="377" spans="1:57" s="28" customFormat="1" x14ac:dyDescent="0.25">
      <c r="A377" s="5"/>
      <c r="B377" s="5"/>
      <c r="C377" s="5"/>
      <c r="D377" s="5"/>
      <c r="E377" s="5"/>
      <c r="F377" s="5"/>
      <c r="G377" s="5"/>
      <c r="AK377"/>
      <c r="AL377"/>
      <c r="AM377"/>
      <c r="AN377"/>
      <c r="AO377"/>
      <c r="AP377"/>
      <c r="AQ377"/>
      <c r="AR377"/>
      <c r="AS377"/>
      <c r="AT377"/>
      <c r="AU377"/>
      <c r="AV377"/>
      <c r="AW377"/>
      <c r="AX377"/>
      <c r="AY377"/>
      <c r="AZ377"/>
      <c r="BA377"/>
      <c r="BB377"/>
      <c r="BC377"/>
      <c r="BD377"/>
      <c r="BE377"/>
    </row>
    <row r="378" spans="1:57" s="28" customFormat="1" x14ac:dyDescent="0.25">
      <c r="A378" s="5"/>
      <c r="B378" s="5"/>
      <c r="C378" s="5"/>
      <c r="D378" s="5"/>
      <c r="E378" s="5"/>
      <c r="F378" s="5"/>
      <c r="G378" s="5"/>
      <c r="AK378"/>
      <c r="AL378"/>
      <c r="AM378"/>
      <c r="AN378"/>
      <c r="AO378"/>
      <c r="AP378"/>
      <c r="AQ378"/>
      <c r="AR378"/>
      <c r="AS378"/>
      <c r="AT378"/>
      <c r="AU378"/>
      <c r="AV378"/>
      <c r="AW378"/>
      <c r="AX378"/>
      <c r="AY378"/>
      <c r="AZ378"/>
      <c r="BA378"/>
      <c r="BB378"/>
      <c r="BC378"/>
      <c r="BD378"/>
      <c r="BE378"/>
    </row>
    <row r="379" spans="1:57" s="28" customFormat="1" x14ac:dyDescent="0.25">
      <c r="A379" s="5"/>
      <c r="B379" s="5"/>
      <c r="C379" s="5"/>
      <c r="D379" s="5"/>
      <c r="E379" s="5"/>
      <c r="F379" s="5"/>
      <c r="G379" s="5"/>
      <c r="AK379"/>
      <c r="AL379"/>
      <c r="AM379"/>
      <c r="AN379"/>
      <c r="AO379"/>
      <c r="AP379"/>
      <c r="AQ379"/>
      <c r="AR379"/>
      <c r="AS379"/>
      <c r="AT379"/>
      <c r="AU379"/>
      <c r="AV379"/>
      <c r="AW379"/>
      <c r="AX379"/>
      <c r="AY379"/>
      <c r="AZ379"/>
      <c r="BA379"/>
      <c r="BB379"/>
      <c r="BC379"/>
      <c r="BD379"/>
      <c r="BE379"/>
    </row>
    <row r="380" spans="1:57" s="28" customFormat="1" x14ac:dyDescent="0.25">
      <c r="A380" s="5"/>
      <c r="B380" s="5"/>
      <c r="C380" s="5"/>
      <c r="D380" s="5"/>
      <c r="E380" s="5"/>
      <c r="F380" s="5"/>
      <c r="G380" s="5"/>
      <c r="AK380"/>
      <c r="AL380"/>
      <c r="AM380"/>
      <c r="AN380"/>
      <c r="AO380"/>
      <c r="AP380"/>
      <c r="AQ380"/>
      <c r="AR380"/>
      <c r="AS380"/>
      <c r="AT380"/>
      <c r="AU380"/>
      <c r="AV380"/>
      <c r="AW380"/>
      <c r="AX380"/>
      <c r="AY380"/>
      <c r="AZ380"/>
      <c r="BA380"/>
      <c r="BB380"/>
      <c r="BC380"/>
      <c r="BD380"/>
      <c r="BE380"/>
    </row>
    <row r="381" spans="1:57" s="28" customFormat="1" x14ac:dyDescent="0.25">
      <c r="A381" s="5"/>
      <c r="B381" s="5"/>
      <c r="C381" s="5"/>
      <c r="D381" s="5"/>
      <c r="E381" s="5"/>
      <c r="F381" s="5"/>
      <c r="G381" s="5"/>
      <c r="AK381"/>
      <c r="AL381"/>
      <c r="AM381"/>
      <c r="AN381"/>
      <c r="AO381"/>
      <c r="AP381"/>
      <c r="AQ381"/>
      <c r="AR381"/>
      <c r="AS381"/>
      <c r="AT381"/>
      <c r="AU381"/>
      <c r="AV381"/>
      <c r="AW381"/>
      <c r="AX381"/>
      <c r="AY381"/>
      <c r="AZ381"/>
      <c r="BA381"/>
      <c r="BB381"/>
      <c r="BC381"/>
      <c r="BD381"/>
      <c r="BE381"/>
    </row>
    <row r="382" spans="1:57" s="28" customFormat="1" x14ac:dyDescent="0.25">
      <c r="A382" s="5"/>
      <c r="B382" s="5"/>
      <c r="C382" s="5"/>
      <c r="D382" s="5"/>
      <c r="E382" s="5"/>
      <c r="F382" s="5"/>
      <c r="G382" s="5"/>
      <c r="AK382"/>
      <c r="AL382"/>
      <c r="AM382"/>
      <c r="AN382"/>
      <c r="AO382"/>
      <c r="AP382"/>
      <c r="AQ382"/>
      <c r="AR382"/>
      <c r="AS382"/>
      <c r="AT382"/>
      <c r="AU382"/>
      <c r="AV382"/>
      <c r="AW382"/>
      <c r="AX382"/>
      <c r="AY382"/>
      <c r="AZ382"/>
      <c r="BA382"/>
      <c r="BB382"/>
      <c r="BC382"/>
      <c r="BD382"/>
      <c r="BE382"/>
    </row>
    <row r="383" spans="1:57" s="28" customFormat="1" x14ac:dyDescent="0.25">
      <c r="A383" s="5"/>
      <c r="B383" s="5"/>
      <c r="C383" s="5"/>
      <c r="D383" s="5"/>
      <c r="E383" s="5"/>
      <c r="F383" s="5"/>
      <c r="G383" s="5"/>
      <c r="AK383"/>
      <c r="AL383"/>
      <c r="AM383"/>
      <c r="AN383"/>
      <c r="AO383"/>
      <c r="AP383"/>
      <c r="AQ383"/>
      <c r="AR383"/>
      <c r="AS383"/>
      <c r="AT383"/>
      <c r="AU383"/>
      <c r="AV383"/>
      <c r="AW383"/>
      <c r="AX383"/>
      <c r="AY383"/>
      <c r="AZ383"/>
      <c r="BA383"/>
      <c r="BB383"/>
      <c r="BC383"/>
      <c r="BD383"/>
      <c r="BE383"/>
    </row>
    <row r="384" spans="1:57" s="28" customFormat="1" x14ac:dyDescent="0.25">
      <c r="A384" s="5"/>
      <c r="B384" s="5"/>
      <c r="C384" s="5"/>
      <c r="D384" s="5"/>
      <c r="E384" s="5"/>
      <c r="F384" s="5"/>
      <c r="G384" s="5"/>
      <c r="AK384"/>
      <c r="AL384"/>
      <c r="AM384"/>
      <c r="AN384"/>
      <c r="AO384"/>
      <c r="AP384"/>
      <c r="AQ384"/>
      <c r="AR384"/>
      <c r="AS384"/>
      <c r="AT384"/>
      <c r="AU384"/>
      <c r="AV384"/>
      <c r="AW384"/>
      <c r="AX384"/>
      <c r="AY384"/>
      <c r="AZ384"/>
      <c r="BA384"/>
      <c r="BB384"/>
      <c r="BC384"/>
      <c r="BD384"/>
      <c r="BE384"/>
    </row>
    <row r="385" spans="1:57" s="28" customFormat="1" x14ac:dyDescent="0.25">
      <c r="A385" s="5"/>
      <c r="B385" s="5"/>
      <c r="C385" s="5"/>
      <c r="D385" s="5"/>
      <c r="E385" s="5"/>
      <c r="F385" s="5"/>
      <c r="G385" s="5"/>
      <c r="AK385"/>
      <c r="AL385"/>
      <c r="AM385"/>
      <c r="AN385"/>
      <c r="AO385"/>
      <c r="AP385"/>
      <c r="AQ385"/>
      <c r="AR385"/>
      <c r="AS385"/>
      <c r="AT385"/>
      <c r="AU385"/>
      <c r="AV385"/>
      <c r="AW385"/>
      <c r="AX385"/>
      <c r="AY385"/>
      <c r="AZ385"/>
      <c r="BA385"/>
      <c r="BB385"/>
      <c r="BC385"/>
      <c r="BD385"/>
      <c r="BE385"/>
    </row>
    <row r="386" spans="1:57" s="28" customFormat="1" x14ac:dyDescent="0.25">
      <c r="A386" s="5"/>
      <c r="B386" s="5"/>
      <c r="C386" s="5"/>
      <c r="D386" s="5"/>
      <c r="E386" s="5"/>
      <c r="F386" s="5"/>
      <c r="G386" s="5"/>
      <c r="AK386"/>
      <c r="AL386"/>
      <c r="AM386"/>
      <c r="AN386"/>
      <c r="AO386"/>
      <c r="AP386"/>
      <c r="AQ386"/>
      <c r="AR386"/>
      <c r="AS386"/>
      <c r="AT386"/>
      <c r="AU386"/>
      <c r="AV386"/>
      <c r="AW386"/>
      <c r="AX386"/>
      <c r="AY386"/>
      <c r="AZ386"/>
      <c r="BA386"/>
      <c r="BB386"/>
      <c r="BC386"/>
      <c r="BD386"/>
      <c r="BE386"/>
    </row>
    <row r="387" spans="1:57" s="28" customFormat="1" x14ac:dyDescent="0.25">
      <c r="A387" s="5"/>
      <c r="B387" s="5"/>
      <c r="C387" s="5"/>
      <c r="D387" s="5"/>
      <c r="E387" s="5"/>
      <c r="F387" s="5"/>
      <c r="G387" s="5"/>
      <c r="AK387"/>
      <c r="AL387"/>
      <c r="AM387"/>
      <c r="AN387"/>
      <c r="AO387"/>
      <c r="AP387"/>
      <c r="AQ387"/>
      <c r="AR387"/>
      <c r="AS387"/>
      <c r="AT387"/>
      <c r="AU387"/>
      <c r="AV387"/>
      <c r="AW387"/>
      <c r="AX387"/>
      <c r="AY387"/>
      <c r="AZ387"/>
      <c r="BA387"/>
      <c r="BB387"/>
      <c r="BC387"/>
      <c r="BD387"/>
      <c r="BE387"/>
    </row>
    <row r="388" spans="1:57" s="28" customFormat="1" x14ac:dyDescent="0.25">
      <c r="A388" s="5"/>
      <c r="B388" s="5"/>
      <c r="C388" s="5"/>
      <c r="D388" s="5"/>
      <c r="E388" s="5"/>
      <c r="F388" s="5"/>
      <c r="G388" s="5"/>
      <c r="AK388"/>
      <c r="AL388"/>
      <c r="AM388"/>
      <c r="AN388"/>
      <c r="AO388"/>
      <c r="AP388"/>
      <c r="AQ388"/>
      <c r="AR388"/>
      <c r="AS388"/>
      <c r="AT388"/>
      <c r="AU388"/>
      <c r="AV388"/>
      <c r="AW388"/>
      <c r="AX388"/>
      <c r="AY388"/>
      <c r="AZ388"/>
      <c r="BA388"/>
      <c r="BB388"/>
      <c r="BC388"/>
      <c r="BD388"/>
      <c r="BE388"/>
    </row>
    <row r="389" spans="1:57" s="28" customFormat="1" x14ac:dyDescent="0.25">
      <c r="A389" s="5"/>
      <c r="B389" s="5"/>
      <c r="C389" s="5"/>
      <c r="D389" s="5"/>
      <c r="E389" s="5"/>
      <c r="F389" s="5"/>
      <c r="G389" s="5"/>
      <c r="AK389"/>
      <c r="AL389"/>
      <c r="AM389"/>
      <c r="AN389"/>
      <c r="AO389"/>
      <c r="AP389"/>
      <c r="AQ389"/>
      <c r="AR389"/>
      <c r="AS389"/>
      <c r="AT389"/>
      <c r="AU389"/>
      <c r="AV389"/>
      <c r="AW389"/>
      <c r="AX389"/>
      <c r="AY389"/>
      <c r="AZ389"/>
      <c r="BA389"/>
      <c r="BB389"/>
      <c r="BC389"/>
      <c r="BD389"/>
      <c r="BE389"/>
    </row>
    <row r="390" spans="1:57" s="28" customFormat="1" x14ac:dyDescent="0.25">
      <c r="A390" s="5"/>
      <c r="B390" s="5"/>
      <c r="C390" s="5"/>
      <c r="D390" s="5"/>
      <c r="E390" s="5"/>
      <c r="F390" s="5"/>
      <c r="G390" s="5"/>
      <c r="AK390"/>
      <c r="AL390"/>
      <c r="AM390"/>
      <c r="AN390"/>
      <c r="AO390"/>
      <c r="AP390"/>
      <c r="AQ390"/>
      <c r="AR390"/>
      <c r="AS390"/>
      <c r="AT390"/>
      <c r="AU390"/>
      <c r="AV390"/>
      <c r="AW390"/>
      <c r="AX390"/>
      <c r="AY390"/>
      <c r="AZ390"/>
      <c r="BA390"/>
      <c r="BB390"/>
      <c r="BC390"/>
      <c r="BD390"/>
      <c r="BE390"/>
    </row>
    <row r="391" spans="1:57" s="28" customFormat="1" x14ac:dyDescent="0.25">
      <c r="A391" s="5"/>
      <c r="B391" s="5"/>
      <c r="C391" s="5"/>
      <c r="D391" s="5"/>
      <c r="E391" s="5"/>
      <c r="F391" s="5"/>
      <c r="G391" s="5"/>
      <c r="AK391"/>
      <c r="AL391"/>
      <c r="AM391"/>
      <c r="AN391"/>
      <c r="AO391"/>
      <c r="AP391"/>
      <c r="AQ391"/>
      <c r="AR391"/>
      <c r="AS391"/>
      <c r="AT391"/>
      <c r="AU391"/>
      <c r="AV391"/>
      <c r="AW391"/>
      <c r="AX391"/>
      <c r="AY391"/>
      <c r="AZ391"/>
      <c r="BA391"/>
      <c r="BB391"/>
      <c r="BC391"/>
      <c r="BD391"/>
      <c r="BE391"/>
    </row>
    <row r="392" spans="1:57" s="28" customFormat="1" x14ac:dyDescent="0.25">
      <c r="A392" s="5"/>
      <c r="B392" s="5"/>
      <c r="C392" s="5"/>
      <c r="D392" s="5"/>
      <c r="E392" s="5"/>
      <c r="F392" s="5"/>
      <c r="G392" s="5"/>
      <c r="AK392"/>
      <c r="AL392"/>
      <c r="AM392"/>
      <c r="AN392"/>
      <c r="AO392"/>
      <c r="AP392"/>
      <c r="AQ392"/>
      <c r="AR392"/>
      <c r="AS392"/>
      <c r="AT392"/>
      <c r="AU392"/>
      <c r="AV392"/>
      <c r="AW392"/>
      <c r="AX392"/>
      <c r="AY392"/>
      <c r="AZ392"/>
      <c r="BA392"/>
      <c r="BB392"/>
      <c r="BC392"/>
      <c r="BD392"/>
      <c r="BE392"/>
    </row>
    <row r="393" spans="1:57" s="28" customFormat="1" x14ac:dyDescent="0.25">
      <c r="A393" s="5"/>
      <c r="B393" s="5"/>
      <c r="C393" s="5"/>
      <c r="D393" s="5"/>
      <c r="E393" s="5"/>
      <c r="F393" s="5"/>
      <c r="G393" s="5"/>
      <c r="AK393"/>
      <c r="AL393"/>
      <c r="AM393"/>
      <c r="AN393"/>
      <c r="AO393"/>
      <c r="AP393"/>
      <c r="AQ393"/>
      <c r="AR393"/>
      <c r="AS393"/>
      <c r="AT393"/>
      <c r="AU393"/>
      <c r="AV393"/>
      <c r="AW393"/>
      <c r="AX393"/>
      <c r="AY393"/>
      <c r="AZ393"/>
      <c r="BA393"/>
      <c r="BB393"/>
      <c r="BC393"/>
      <c r="BD393"/>
      <c r="BE393"/>
    </row>
    <row r="394" spans="1:57" s="28" customFormat="1" x14ac:dyDescent="0.25">
      <c r="A394" s="5"/>
      <c r="B394" s="5"/>
      <c r="C394" s="5"/>
      <c r="D394" s="5"/>
      <c r="E394" s="5"/>
      <c r="F394" s="5"/>
      <c r="G394" s="5"/>
      <c r="AK394"/>
      <c r="AL394"/>
      <c r="AM394"/>
      <c r="AN394"/>
      <c r="AO394"/>
      <c r="AP394"/>
      <c r="AQ394"/>
      <c r="AR394"/>
      <c r="AS394"/>
      <c r="AT394"/>
      <c r="AU394"/>
      <c r="AV394"/>
      <c r="AW394"/>
      <c r="AX394"/>
      <c r="AY394"/>
      <c r="AZ394"/>
      <c r="BA394"/>
      <c r="BB394"/>
      <c r="BC394"/>
      <c r="BD394"/>
      <c r="BE394"/>
    </row>
    <row r="395" spans="1:57" s="28" customFormat="1" x14ac:dyDescent="0.25">
      <c r="A395" s="5"/>
      <c r="B395" s="5"/>
      <c r="C395" s="5"/>
      <c r="D395" s="5"/>
      <c r="E395" s="5"/>
      <c r="F395" s="5"/>
      <c r="G395" s="5"/>
      <c r="AK395"/>
      <c r="AL395"/>
      <c r="AM395"/>
      <c r="AN395"/>
      <c r="AO395"/>
      <c r="AP395"/>
      <c r="AQ395"/>
      <c r="AR395"/>
      <c r="AS395"/>
      <c r="AT395"/>
      <c r="AU395"/>
      <c r="AV395"/>
      <c r="AW395"/>
      <c r="AX395"/>
      <c r="AY395"/>
      <c r="AZ395"/>
      <c r="BA395"/>
      <c r="BB395"/>
      <c r="BC395"/>
      <c r="BD395"/>
      <c r="BE395"/>
    </row>
    <row r="396" spans="1:57" s="28" customFormat="1" x14ac:dyDescent="0.25">
      <c r="A396" s="5"/>
      <c r="B396" s="5"/>
      <c r="C396" s="5"/>
      <c r="D396" s="5"/>
      <c r="E396" s="5"/>
      <c r="F396" s="5"/>
      <c r="G396" s="5"/>
      <c r="AK396"/>
      <c r="AL396"/>
      <c r="AM396"/>
      <c r="AN396"/>
      <c r="AO396"/>
      <c r="AP396"/>
      <c r="AQ396"/>
      <c r="AR396"/>
      <c r="AS396"/>
      <c r="AT396"/>
      <c r="AU396"/>
      <c r="AV396"/>
      <c r="AW396"/>
      <c r="AX396"/>
      <c r="AY396"/>
      <c r="AZ396"/>
      <c r="BA396"/>
      <c r="BB396"/>
      <c r="BC396"/>
      <c r="BD396"/>
      <c r="BE396"/>
    </row>
    <row r="397" spans="1:57" s="28" customFormat="1" x14ac:dyDescent="0.25">
      <c r="A397" s="5"/>
      <c r="B397" s="5"/>
      <c r="C397" s="5"/>
      <c r="D397" s="5"/>
      <c r="E397" s="5"/>
      <c r="F397" s="5"/>
      <c r="G397" s="5"/>
      <c r="AK397"/>
      <c r="AL397"/>
      <c r="AM397"/>
      <c r="AN397"/>
      <c r="AO397"/>
      <c r="AP397"/>
      <c r="AQ397"/>
      <c r="AR397"/>
      <c r="AS397"/>
      <c r="AT397"/>
      <c r="AU397"/>
      <c r="AV397"/>
      <c r="AW397"/>
      <c r="AX397"/>
      <c r="AY397"/>
      <c r="AZ397"/>
      <c r="BA397"/>
      <c r="BB397"/>
      <c r="BC397"/>
      <c r="BD397"/>
      <c r="BE397"/>
    </row>
    <row r="398" spans="1:57" s="28" customFormat="1" x14ac:dyDescent="0.25">
      <c r="A398" s="5"/>
      <c r="B398" s="5"/>
      <c r="C398" s="5"/>
      <c r="D398" s="5"/>
      <c r="E398" s="5"/>
      <c r="F398" s="5"/>
      <c r="G398" s="5"/>
      <c r="AK398"/>
      <c r="AL398"/>
      <c r="AM398"/>
      <c r="AN398"/>
      <c r="AO398"/>
      <c r="AP398"/>
      <c r="AQ398"/>
      <c r="AR398"/>
      <c r="AS398"/>
      <c r="AT398"/>
      <c r="AU398"/>
      <c r="AV398"/>
      <c r="AW398"/>
      <c r="AX398"/>
      <c r="AY398"/>
      <c r="AZ398"/>
      <c r="BA398"/>
      <c r="BB398"/>
      <c r="BC398"/>
      <c r="BD398"/>
      <c r="BE398"/>
    </row>
    <row r="399" spans="1:57" s="28" customFormat="1" x14ac:dyDescent="0.25">
      <c r="A399" s="5"/>
      <c r="B399" s="5"/>
      <c r="C399" s="5"/>
      <c r="D399" s="5"/>
      <c r="E399" s="5"/>
      <c r="F399" s="5"/>
      <c r="G399" s="5"/>
      <c r="AK399"/>
      <c r="AL399"/>
      <c r="AM399"/>
      <c r="AN399"/>
      <c r="AO399"/>
      <c r="AP399"/>
      <c r="AQ399"/>
      <c r="AR399"/>
      <c r="AS399"/>
      <c r="AT399"/>
      <c r="AU399"/>
      <c r="AV399"/>
      <c r="AW399"/>
      <c r="AX399"/>
      <c r="AY399"/>
      <c r="AZ399"/>
      <c r="BA399"/>
      <c r="BB399"/>
      <c r="BC399"/>
      <c r="BD399"/>
      <c r="BE399"/>
    </row>
    <row r="400" spans="1:57" s="28" customFormat="1" x14ac:dyDescent="0.25">
      <c r="A400" s="5"/>
      <c r="B400" s="5"/>
      <c r="C400" s="5"/>
      <c r="D400" s="5"/>
      <c r="E400" s="5"/>
      <c r="F400" s="5"/>
      <c r="G400" s="5"/>
      <c r="AK400"/>
      <c r="AL400"/>
      <c r="AM400"/>
      <c r="AN400"/>
      <c r="AO400"/>
      <c r="AP400"/>
      <c r="AQ400"/>
      <c r="AR400"/>
      <c r="AS400"/>
      <c r="AT400"/>
      <c r="AU400"/>
      <c r="AV400"/>
      <c r="AW400"/>
      <c r="AX400"/>
      <c r="AY400"/>
      <c r="AZ400"/>
      <c r="BA400"/>
      <c r="BB400"/>
      <c r="BC400"/>
      <c r="BD400"/>
      <c r="BE400"/>
    </row>
    <row r="401" spans="1:57" s="28" customFormat="1" x14ac:dyDescent="0.25">
      <c r="A401" s="5"/>
      <c r="B401" s="5"/>
      <c r="C401" s="5"/>
      <c r="D401" s="5"/>
      <c r="E401" s="5"/>
      <c r="F401" s="5"/>
      <c r="G401" s="5"/>
      <c r="AK401"/>
      <c r="AL401"/>
      <c r="AM401"/>
      <c r="AN401"/>
      <c r="AO401"/>
      <c r="AP401"/>
      <c r="AQ401"/>
      <c r="AR401"/>
      <c r="AS401"/>
      <c r="AT401"/>
      <c r="AU401"/>
      <c r="AV401"/>
      <c r="AW401"/>
      <c r="AX401"/>
      <c r="AY401"/>
      <c r="AZ401"/>
      <c r="BA401"/>
      <c r="BB401"/>
      <c r="BC401"/>
      <c r="BD401"/>
      <c r="BE401"/>
    </row>
    <row r="402" spans="1:57" s="28" customFormat="1" x14ac:dyDescent="0.25">
      <c r="A402" s="5"/>
      <c r="B402" s="5"/>
      <c r="C402" s="5"/>
      <c r="D402" s="5"/>
      <c r="E402" s="5"/>
      <c r="F402" s="5"/>
      <c r="G402" s="5"/>
      <c r="AK402"/>
      <c r="AL402"/>
      <c r="AM402"/>
      <c r="AN402"/>
      <c r="AO402"/>
      <c r="AP402"/>
      <c r="AQ402"/>
      <c r="AR402"/>
      <c r="AS402"/>
      <c r="AT402"/>
      <c r="AU402"/>
      <c r="AV402"/>
      <c r="AW402"/>
      <c r="AX402"/>
      <c r="AY402"/>
      <c r="AZ402"/>
      <c r="BA402"/>
      <c r="BB402"/>
      <c r="BC402"/>
      <c r="BD402"/>
      <c r="BE402"/>
    </row>
    <row r="403" spans="1:57" s="28" customFormat="1" x14ac:dyDescent="0.25">
      <c r="A403" s="5"/>
      <c r="B403" s="5"/>
      <c r="C403" s="5"/>
      <c r="D403" s="5"/>
      <c r="E403" s="5"/>
      <c r="F403" s="5"/>
      <c r="G403" s="5"/>
      <c r="AK403"/>
      <c r="AL403"/>
      <c r="AM403"/>
      <c r="AN403"/>
      <c r="AO403"/>
      <c r="AP403"/>
      <c r="AQ403"/>
      <c r="AR403"/>
      <c r="AS403"/>
      <c r="AT403"/>
      <c r="AU403"/>
      <c r="AV403"/>
      <c r="AW403"/>
      <c r="AX403"/>
      <c r="AY403"/>
      <c r="AZ403"/>
      <c r="BA403"/>
      <c r="BB403"/>
      <c r="BC403"/>
      <c r="BD403"/>
      <c r="BE403"/>
    </row>
    <row r="404" spans="1:57" s="28" customFormat="1" x14ac:dyDescent="0.25">
      <c r="A404" s="5"/>
      <c r="B404" s="5"/>
      <c r="C404" s="5"/>
      <c r="D404" s="5"/>
      <c r="E404" s="5"/>
      <c r="F404" s="5"/>
      <c r="G404" s="5"/>
      <c r="AK404"/>
      <c r="AL404"/>
      <c r="AM404"/>
      <c r="AN404"/>
      <c r="AO404"/>
      <c r="AP404"/>
      <c r="AQ404"/>
      <c r="AR404"/>
      <c r="AS404"/>
      <c r="AT404"/>
      <c r="AU404"/>
      <c r="AV404"/>
      <c r="AW404"/>
      <c r="AX404"/>
      <c r="AY404"/>
      <c r="AZ404"/>
      <c r="BA404"/>
      <c r="BB404"/>
      <c r="BC404"/>
      <c r="BD404"/>
      <c r="BE404"/>
    </row>
    <row r="405" spans="1:57" s="28" customFormat="1" x14ac:dyDescent="0.25">
      <c r="A405" s="5"/>
      <c r="B405" s="5"/>
      <c r="C405" s="5"/>
      <c r="D405" s="5"/>
      <c r="E405" s="5"/>
      <c r="F405" s="5"/>
      <c r="G405" s="5"/>
      <c r="AK405"/>
      <c r="AL405"/>
      <c r="AM405"/>
      <c r="AN405"/>
      <c r="AO405"/>
      <c r="AP405"/>
      <c r="AQ405"/>
      <c r="AR405"/>
      <c r="AS405"/>
      <c r="AT405"/>
      <c r="AU405"/>
      <c r="AV405"/>
      <c r="AW405"/>
      <c r="AX405"/>
      <c r="AY405"/>
      <c r="AZ405"/>
      <c r="BA405"/>
      <c r="BB405"/>
      <c r="BC405"/>
      <c r="BD405"/>
      <c r="BE405"/>
    </row>
    <row r="406" spans="1:57" s="28" customFormat="1" x14ac:dyDescent="0.25">
      <c r="A406" s="5"/>
      <c r="B406" s="5"/>
      <c r="C406" s="5"/>
      <c r="D406" s="5"/>
      <c r="E406" s="5"/>
      <c r="F406" s="5"/>
      <c r="G406" s="5"/>
      <c r="AK406"/>
      <c r="AL406"/>
      <c r="AM406"/>
      <c r="AN406"/>
      <c r="AO406"/>
      <c r="AP406"/>
      <c r="AQ406"/>
      <c r="AR406"/>
      <c r="AS406"/>
      <c r="AT406"/>
      <c r="AU406"/>
      <c r="AV406"/>
      <c r="AW406"/>
      <c r="AX406"/>
      <c r="AY406"/>
      <c r="AZ406"/>
      <c r="BA406"/>
      <c r="BB406"/>
      <c r="BC406"/>
      <c r="BD406"/>
      <c r="BE406"/>
    </row>
    <row r="407" spans="1:57" s="28" customFormat="1" x14ac:dyDescent="0.25">
      <c r="A407" s="5"/>
      <c r="B407" s="5"/>
      <c r="C407" s="5"/>
      <c r="D407" s="5"/>
      <c r="E407" s="5"/>
      <c r="F407" s="5"/>
      <c r="G407" s="5"/>
      <c r="AK407"/>
      <c r="AL407"/>
      <c r="AM407"/>
      <c r="AN407"/>
      <c r="AO407"/>
      <c r="AP407"/>
      <c r="AQ407"/>
      <c r="AR407"/>
      <c r="AS407"/>
      <c r="AT407"/>
      <c r="AU407"/>
      <c r="AV407"/>
      <c r="AW407"/>
      <c r="AX407"/>
      <c r="AY407"/>
      <c r="AZ407"/>
      <c r="BA407"/>
      <c r="BB407"/>
      <c r="BC407"/>
      <c r="BD407"/>
      <c r="BE407"/>
    </row>
    <row r="408" spans="1:57" s="28" customFormat="1" x14ac:dyDescent="0.25">
      <c r="A408" s="5"/>
      <c r="B408" s="5"/>
      <c r="C408" s="5"/>
      <c r="D408" s="5"/>
      <c r="E408" s="5"/>
      <c r="F408" s="5"/>
      <c r="G408" s="5"/>
      <c r="AK408"/>
      <c r="AL408"/>
      <c r="AM408"/>
      <c r="AN408"/>
      <c r="AO408"/>
      <c r="AP408"/>
      <c r="AQ408"/>
      <c r="AR408"/>
      <c r="AS408"/>
      <c r="AT408"/>
      <c r="AU408"/>
      <c r="AV408"/>
      <c r="AW408"/>
      <c r="AX408"/>
      <c r="AY408"/>
      <c r="AZ408"/>
      <c r="BA408"/>
      <c r="BB408"/>
      <c r="BC408"/>
      <c r="BD408"/>
      <c r="BE408"/>
    </row>
    <row r="409" spans="1:57" s="28" customFormat="1" x14ac:dyDescent="0.25">
      <c r="A409" s="5"/>
      <c r="B409" s="5"/>
      <c r="C409" s="5"/>
      <c r="D409" s="5"/>
      <c r="E409" s="5"/>
      <c r="F409" s="5"/>
      <c r="G409" s="5"/>
      <c r="AK409"/>
      <c r="AL409"/>
      <c r="AM409"/>
      <c r="AN409"/>
      <c r="AO409"/>
      <c r="AP409"/>
      <c r="AQ409"/>
      <c r="AR409"/>
      <c r="AS409"/>
      <c r="AT409"/>
      <c r="AU409"/>
      <c r="AV409"/>
      <c r="AW409"/>
      <c r="AX409"/>
      <c r="AY409"/>
      <c r="AZ409"/>
      <c r="BA409"/>
      <c r="BB409"/>
      <c r="BC409"/>
      <c r="BD409"/>
      <c r="BE409"/>
    </row>
    <row r="410" spans="1:57" s="28" customFormat="1" x14ac:dyDescent="0.25">
      <c r="A410" s="5"/>
      <c r="B410" s="5"/>
      <c r="C410" s="5"/>
      <c r="D410" s="5"/>
      <c r="E410" s="5"/>
      <c r="F410" s="5"/>
      <c r="G410" s="5"/>
      <c r="AK410"/>
      <c r="AL410"/>
      <c r="AM410"/>
      <c r="AN410"/>
      <c r="AO410"/>
      <c r="AP410"/>
      <c r="AQ410"/>
      <c r="AR410"/>
      <c r="AS410"/>
      <c r="AT410"/>
      <c r="AU410"/>
      <c r="AV410"/>
      <c r="AW410"/>
      <c r="AX410"/>
      <c r="AY410"/>
      <c r="AZ410"/>
      <c r="BA410"/>
      <c r="BB410"/>
      <c r="BC410"/>
      <c r="BD410"/>
      <c r="BE410"/>
    </row>
    <row r="411" spans="1:57" s="28" customFormat="1" x14ac:dyDescent="0.25">
      <c r="A411" s="5"/>
      <c r="B411" s="5"/>
      <c r="C411" s="5"/>
      <c r="D411" s="5"/>
      <c r="E411" s="5"/>
      <c r="F411" s="5"/>
      <c r="G411" s="5"/>
      <c r="AK411"/>
      <c r="AL411"/>
      <c r="AM411"/>
      <c r="AN411"/>
      <c r="AO411"/>
      <c r="AP411"/>
      <c r="AQ411"/>
      <c r="AR411"/>
      <c r="AS411"/>
      <c r="AT411"/>
      <c r="AU411"/>
      <c r="AV411"/>
      <c r="AW411"/>
      <c r="AX411"/>
      <c r="AY411"/>
      <c r="AZ411"/>
      <c r="BA411"/>
      <c r="BB411"/>
      <c r="BC411"/>
      <c r="BD411"/>
      <c r="BE411"/>
    </row>
    <row r="412" spans="1:57" s="28" customFormat="1" x14ac:dyDescent="0.25">
      <c r="A412" s="5"/>
      <c r="B412" s="5"/>
      <c r="C412" s="5"/>
      <c r="D412" s="5"/>
      <c r="E412" s="5"/>
      <c r="F412" s="5"/>
      <c r="G412" s="5"/>
      <c r="AK412"/>
      <c r="AL412"/>
      <c r="AM412"/>
      <c r="AN412"/>
      <c r="AO412"/>
      <c r="AP412"/>
      <c r="AQ412"/>
      <c r="AR412"/>
      <c r="AS412"/>
      <c r="AT412"/>
      <c r="AU412"/>
      <c r="AV412"/>
      <c r="AW412"/>
      <c r="AX412"/>
      <c r="AY412"/>
      <c r="AZ412"/>
      <c r="BA412"/>
      <c r="BB412"/>
      <c r="BC412"/>
      <c r="BD412"/>
      <c r="BE412"/>
    </row>
    <row r="413" spans="1:57" s="28" customFormat="1" x14ac:dyDescent="0.25">
      <c r="A413" s="5"/>
      <c r="B413" s="5"/>
      <c r="C413" s="5"/>
      <c r="D413" s="5"/>
      <c r="E413" s="5"/>
      <c r="F413" s="5"/>
      <c r="G413" s="5"/>
      <c r="AK413"/>
      <c r="AL413"/>
      <c r="AM413"/>
      <c r="AN413"/>
      <c r="AO413"/>
      <c r="AP413"/>
      <c r="AQ413"/>
      <c r="AR413"/>
      <c r="AS413"/>
      <c r="AT413"/>
      <c r="AU413"/>
      <c r="AV413"/>
      <c r="AW413"/>
      <c r="AX413"/>
      <c r="AY413"/>
      <c r="AZ413"/>
      <c r="BA413"/>
      <c r="BB413"/>
      <c r="BC413"/>
      <c r="BD413"/>
      <c r="BE413"/>
    </row>
    <row r="414" spans="1:57" s="28" customFormat="1" x14ac:dyDescent="0.25">
      <c r="A414" s="5"/>
      <c r="B414" s="5"/>
      <c r="C414" s="5"/>
      <c r="D414" s="5"/>
      <c r="E414" s="5"/>
      <c r="F414" s="5"/>
      <c r="G414" s="5"/>
      <c r="AK414"/>
      <c r="AL414"/>
      <c r="AM414"/>
      <c r="AN414"/>
      <c r="AO414"/>
      <c r="AP414"/>
      <c r="AQ414"/>
      <c r="AR414"/>
      <c r="AS414"/>
      <c r="AT414"/>
      <c r="AU414"/>
      <c r="AV414"/>
      <c r="AW414"/>
      <c r="AX414"/>
      <c r="AY414"/>
      <c r="AZ414"/>
      <c r="BA414"/>
      <c r="BB414"/>
      <c r="BC414"/>
      <c r="BD414"/>
      <c r="BE414"/>
    </row>
    <row r="415" spans="1:57" s="28" customFormat="1" x14ac:dyDescent="0.25">
      <c r="A415" s="5"/>
      <c r="B415" s="5"/>
      <c r="C415" s="5"/>
      <c r="D415" s="5"/>
      <c r="E415" s="5"/>
      <c r="F415" s="5"/>
      <c r="G415" s="5"/>
      <c r="AK415"/>
      <c r="AL415"/>
      <c r="AM415"/>
      <c r="AN415"/>
      <c r="AO415"/>
      <c r="AP415"/>
      <c r="AQ415"/>
      <c r="AR415"/>
      <c r="AS415"/>
      <c r="AT415"/>
      <c r="AU415"/>
      <c r="AV415"/>
      <c r="AW415"/>
      <c r="AX415"/>
      <c r="AY415"/>
      <c r="AZ415"/>
      <c r="BA415"/>
      <c r="BB415"/>
      <c r="BC415"/>
      <c r="BD415"/>
      <c r="BE415"/>
    </row>
    <row r="416" spans="1:57" s="28" customFormat="1" x14ac:dyDescent="0.25">
      <c r="A416" s="5"/>
      <c r="B416" s="5"/>
      <c r="C416" s="5"/>
      <c r="D416" s="5"/>
      <c r="E416" s="5"/>
      <c r="F416" s="5"/>
      <c r="G416" s="5"/>
      <c r="AK416"/>
      <c r="AL416"/>
      <c r="AM416"/>
      <c r="AN416"/>
      <c r="AO416"/>
      <c r="AP416"/>
      <c r="AQ416"/>
      <c r="AR416"/>
      <c r="AS416"/>
      <c r="AT416"/>
      <c r="AU416"/>
      <c r="AV416"/>
      <c r="AW416"/>
      <c r="AX416"/>
      <c r="AY416"/>
      <c r="AZ416"/>
      <c r="BA416"/>
      <c r="BB416"/>
      <c r="BC416"/>
      <c r="BD416"/>
      <c r="BE416"/>
    </row>
    <row r="417" spans="1:57" s="28" customFormat="1" x14ac:dyDescent="0.25">
      <c r="A417" s="5"/>
      <c r="B417" s="5"/>
      <c r="C417" s="5"/>
      <c r="D417" s="5"/>
      <c r="E417" s="5"/>
      <c r="F417" s="5"/>
      <c r="G417" s="5"/>
      <c r="AK417"/>
      <c r="AL417"/>
      <c r="AM417"/>
      <c r="AN417"/>
      <c r="AO417"/>
      <c r="AP417"/>
      <c r="AQ417"/>
      <c r="AR417"/>
      <c r="AS417"/>
      <c r="AT417"/>
      <c r="AU417"/>
      <c r="AV417"/>
      <c r="AW417"/>
      <c r="AX417"/>
      <c r="AY417"/>
      <c r="AZ417"/>
      <c r="BA417"/>
      <c r="BB417"/>
      <c r="BC417"/>
      <c r="BD417"/>
      <c r="BE417"/>
    </row>
    <row r="418" spans="1:57" s="28" customFormat="1" x14ac:dyDescent="0.25">
      <c r="A418" s="5"/>
      <c r="B418" s="5"/>
      <c r="C418" s="5"/>
      <c r="D418" s="5"/>
      <c r="E418" s="5"/>
      <c r="F418" s="5"/>
      <c r="G418" s="5"/>
      <c r="AK418"/>
      <c r="AL418"/>
      <c r="AM418"/>
      <c r="AN418"/>
      <c r="AO418"/>
      <c r="AP418"/>
      <c r="AQ418"/>
      <c r="AR418"/>
      <c r="AS418"/>
      <c r="AT418"/>
      <c r="AU418"/>
      <c r="AV418"/>
      <c r="AW418"/>
      <c r="AX418"/>
      <c r="AY418"/>
      <c r="AZ418"/>
      <c r="BA418"/>
      <c r="BB418"/>
      <c r="BC418"/>
      <c r="BD418"/>
      <c r="BE418"/>
    </row>
    <row r="419" spans="1:57" s="28" customFormat="1" x14ac:dyDescent="0.25">
      <c r="A419" s="5"/>
      <c r="B419" s="5"/>
      <c r="C419" s="5"/>
      <c r="D419" s="5"/>
      <c r="E419" s="5"/>
      <c r="F419" s="5"/>
      <c r="G419" s="5"/>
      <c r="AK419"/>
      <c r="AL419"/>
      <c r="AM419"/>
      <c r="AN419"/>
      <c r="AO419"/>
      <c r="AP419"/>
      <c r="AQ419"/>
      <c r="AR419"/>
      <c r="AS419"/>
      <c r="AT419"/>
      <c r="AU419"/>
      <c r="AV419"/>
      <c r="AW419"/>
      <c r="AX419"/>
      <c r="AY419"/>
      <c r="AZ419"/>
      <c r="BA419"/>
      <c r="BB419"/>
      <c r="BC419"/>
      <c r="BD419"/>
      <c r="BE419"/>
    </row>
    <row r="420" spans="1:57" s="28" customFormat="1" x14ac:dyDescent="0.25">
      <c r="A420" s="5"/>
      <c r="B420" s="5"/>
      <c r="C420" s="5"/>
      <c r="D420" s="5"/>
      <c r="E420" s="5"/>
      <c r="F420" s="5"/>
      <c r="G420" s="5"/>
      <c r="AK420"/>
      <c r="AL420"/>
      <c r="AM420"/>
      <c r="AN420"/>
      <c r="AO420"/>
      <c r="AP420"/>
      <c r="AQ420"/>
      <c r="AR420"/>
      <c r="AS420"/>
      <c r="AT420"/>
      <c r="AU420"/>
      <c r="AV420"/>
      <c r="AW420"/>
      <c r="AX420"/>
      <c r="AY420"/>
      <c r="AZ420"/>
      <c r="BA420"/>
      <c r="BB420"/>
      <c r="BC420"/>
      <c r="BD420"/>
      <c r="BE420"/>
    </row>
    <row r="421" spans="1:57" s="28" customFormat="1" x14ac:dyDescent="0.25">
      <c r="A421" s="5"/>
      <c r="B421" s="5"/>
      <c r="C421" s="5"/>
      <c r="D421" s="5"/>
      <c r="E421" s="5"/>
      <c r="F421" s="5"/>
      <c r="G421" s="5"/>
      <c r="AK421"/>
      <c r="AL421"/>
      <c r="AM421"/>
      <c r="AN421"/>
      <c r="AO421"/>
      <c r="AP421"/>
      <c r="AQ421"/>
      <c r="AR421"/>
      <c r="AS421"/>
      <c r="AT421"/>
      <c r="AU421"/>
      <c r="AV421"/>
      <c r="AW421"/>
      <c r="AX421"/>
      <c r="AY421"/>
      <c r="AZ421"/>
      <c r="BA421"/>
      <c r="BB421"/>
      <c r="BC421"/>
      <c r="BD421"/>
      <c r="BE421"/>
    </row>
    <row r="422" spans="1:57" s="28" customFormat="1" x14ac:dyDescent="0.25">
      <c r="A422" s="5"/>
      <c r="B422" s="5"/>
      <c r="C422" s="5"/>
      <c r="D422" s="5"/>
      <c r="E422" s="5"/>
      <c r="F422" s="5"/>
      <c r="G422" s="5"/>
      <c r="AK422"/>
      <c r="AL422"/>
      <c r="AM422"/>
      <c r="AN422"/>
      <c r="AO422"/>
      <c r="AP422"/>
      <c r="AQ422"/>
      <c r="AR422"/>
      <c r="AS422"/>
      <c r="AT422"/>
      <c r="AU422"/>
      <c r="AV422"/>
      <c r="AW422"/>
      <c r="AX422"/>
      <c r="AY422"/>
      <c r="AZ422"/>
      <c r="BA422"/>
      <c r="BB422"/>
      <c r="BC422"/>
      <c r="BD422"/>
      <c r="BE422"/>
    </row>
    <row r="423" spans="1:57" s="28" customFormat="1" x14ac:dyDescent="0.25">
      <c r="A423" s="5"/>
      <c r="B423" s="5"/>
      <c r="C423" s="5"/>
      <c r="D423" s="5"/>
      <c r="E423" s="5"/>
      <c r="F423" s="5"/>
      <c r="G423" s="5"/>
      <c r="AK423"/>
      <c r="AL423"/>
      <c r="AM423"/>
      <c r="AN423"/>
      <c r="AO423"/>
      <c r="AP423"/>
      <c r="AQ423"/>
      <c r="AR423"/>
      <c r="AS423"/>
      <c r="AT423"/>
      <c r="AU423"/>
      <c r="AV423"/>
      <c r="AW423"/>
      <c r="AX423"/>
      <c r="AY423"/>
      <c r="AZ423"/>
      <c r="BA423"/>
      <c r="BB423"/>
      <c r="BC423"/>
      <c r="BD423"/>
      <c r="BE423"/>
    </row>
    <row r="424" spans="1:57" s="28" customFormat="1" x14ac:dyDescent="0.25">
      <c r="A424" s="5"/>
      <c r="B424" s="5"/>
      <c r="C424" s="5"/>
      <c r="D424" s="5"/>
      <c r="E424" s="5"/>
      <c r="F424" s="5"/>
      <c r="G424" s="5"/>
      <c r="AK424"/>
      <c r="AL424"/>
      <c r="AM424"/>
      <c r="AN424"/>
      <c r="AO424"/>
      <c r="AP424"/>
      <c r="AQ424"/>
      <c r="AR424"/>
      <c r="AS424"/>
      <c r="AT424"/>
      <c r="AU424"/>
      <c r="AV424"/>
      <c r="AW424"/>
      <c r="AX424"/>
      <c r="AY424"/>
      <c r="AZ424"/>
      <c r="BA424"/>
      <c r="BB424"/>
      <c r="BC424"/>
      <c r="BD424"/>
      <c r="BE424"/>
    </row>
    <row r="425" spans="1:57" s="28" customFormat="1" x14ac:dyDescent="0.25">
      <c r="A425" s="5"/>
      <c r="B425" s="5"/>
      <c r="C425" s="5"/>
      <c r="D425" s="5"/>
      <c r="E425" s="5"/>
      <c r="F425" s="5"/>
      <c r="G425" s="5"/>
      <c r="AK425"/>
      <c r="AL425"/>
      <c r="AM425"/>
      <c r="AN425"/>
      <c r="AO425"/>
      <c r="AP425"/>
      <c r="AQ425"/>
      <c r="AR425"/>
      <c r="AS425"/>
      <c r="AT425"/>
      <c r="AU425"/>
      <c r="AV425"/>
      <c r="AW425"/>
      <c r="AX425"/>
      <c r="AY425"/>
      <c r="AZ425"/>
      <c r="BA425"/>
      <c r="BB425"/>
      <c r="BC425"/>
      <c r="BD425"/>
      <c r="BE425"/>
    </row>
    <row r="426" spans="1:57" s="28" customFormat="1" x14ac:dyDescent="0.25">
      <c r="A426" s="5"/>
      <c r="B426" s="5"/>
      <c r="C426" s="5"/>
      <c r="D426" s="5"/>
      <c r="E426" s="5"/>
      <c r="F426" s="5"/>
      <c r="G426" s="5"/>
      <c r="AK426"/>
      <c r="AL426"/>
      <c r="AM426"/>
      <c r="AN426"/>
      <c r="AO426"/>
      <c r="AP426"/>
      <c r="AQ426"/>
      <c r="AR426"/>
      <c r="AS426"/>
      <c r="AT426"/>
      <c r="AU426"/>
      <c r="AV426"/>
      <c r="AW426"/>
      <c r="AX426"/>
      <c r="AY426"/>
      <c r="AZ426"/>
      <c r="BA426"/>
      <c r="BB426"/>
      <c r="BC426"/>
      <c r="BD426"/>
      <c r="BE426"/>
    </row>
    <row r="427" spans="1:57" s="28" customFormat="1" x14ac:dyDescent="0.25">
      <c r="A427" s="5"/>
      <c r="B427" s="5"/>
      <c r="C427" s="5"/>
      <c r="D427" s="5"/>
      <c r="E427" s="5"/>
      <c r="F427" s="5"/>
      <c r="G427" s="5"/>
      <c r="AK427"/>
      <c r="AL427"/>
      <c r="AM427"/>
      <c r="AN427"/>
      <c r="AO427"/>
      <c r="AP427"/>
      <c r="AQ427"/>
      <c r="AR427"/>
      <c r="AS427"/>
      <c r="AT427"/>
      <c r="AU427"/>
      <c r="AV427"/>
      <c r="AW427"/>
      <c r="AX427"/>
      <c r="AY427"/>
      <c r="AZ427"/>
      <c r="BA427"/>
      <c r="BB427"/>
      <c r="BC427"/>
      <c r="BD427"/>
      <c r="BE427"/>
    </row>
    <row r="428" spans="1:57" s="28" customFormat="1" x14ac:dyDescent="0.25">
      <c r="A428" s="5"/>
      <c r="B428" s="5"/>
      <c r="C428" s="5"/>
      <c r="D428" s="5"/>
      <c r="E428" s="5"/>
      <c r="F428" s="5"/>
      <c r="G428" s="5"/>
      <c r="AK428"/>
      <c r="AL428"/>
      <c r="AM428"/>
      <c r="AN428"/>
      <c r="AO428"/>
      <c r="AP428"/>
      <c r="AQ428"/>
      <c r="AR428"/>
      <c r="AS428"/>
      <c r="AT428"/>
      <c r="AU428"/>
      <c r="AV428"/>
      <c r="AW428"/>
      <c r="AX428"/>
      <c r="AY428"/>
      <c r="AZ428"/>
      <c r="BA428"/>
      <c r="BB428"/>
      <c r="BC428"/>
      <c r="BD428"/>
      <c r="BE428"/>
    </row>
    <row r="429" spans="1:57" s="28" customFormat="1" x14ac:dyDescent="0.25">
      <c r="A429" s="5"/>
      <c r="B429" s="5"/>
      <c r="C429" s="5"/>
      <c r="D429" s="5"/>
      <c r="E429" s="5"/>
      <c r="F429" s="5"/>
      <c r="G429" s="5"/>
      <c r="AK429"/>
      <c r="AL429"/>
      <c r="AM429"/>
      <c r="AN429"/>
      <c r="AO429"/>
      <c r="AP429"/>
      <c r="AQ429"/>
      <c r="AR429"/>
      <c r="AS429"/>
      <c r="AT429"/>
      <c r="AU429"/>
      <c r="AV429"/>
      <c r="AW429"/>
      <c r="AX429"/>
      <c r="AY429"/>
      <c r="AZ429"/>
      <c r="BA429"/>
      <c r="BB429"/>
      <c r="BC429"/>
      <c r="BD429"/>
      <c r="BE429"/>
    </row>
    <row r="430" spans="1:57" s="28" customFormat="1" x14ac:dyDescent="0.25">
      <c r="A430" s="5"/>
      <c r="B430" s="5"/>
      <c r="C430" s="5"/>
      <c r="D430" s="5"/>
      <c r="E430" s="5"/>
      <c r="F430" s="5"/>
      <c r="G430" s="5"/>
      <c r="AK430"/>
      <c r="AL430"/>
      <c r="AM430"/>
      <c r="AN430"/>
      <c r="AO430"/>
      <c r="AP430"/>
      <c r="AQ430"/>
      <c r="AR430"/>
      <c r="AS430"/>
      <c r="AT430"/>
      <c r="AU430"/>
      <c r="AV430"/>
      <c r="AW430"/>
      <c r="AX430"/>
      <c r="AY430"/>
      <c r="AZ430"/>
      <c r="BA430"/>
      <c r="BB430"/>
      <c r="BC430"/>
      <c r="BD430"/>
      <c r="BE430"/>
    </row>
    <row r="431" spans="1:57" s="28" customFormat="1" x14ac:dyDescent="0.25">
      <c r="A431" s="5"/>
      <c r="B431" s="5"/>
      <c r="C431" s="5"/>
      <c r="D431" s="5"/>
      <c r="E431" s="5"/>
      <c r="F431" s="5"/>
      <c r="G431" s="5"/>
      <c r="AK431"/>
      <c r="AL431"/>
      <c r="AM431"/>
      <c r="AN431"/>
      <c r="AO431"/>
      <c r="AP431"/>
      <c r="AQ431"/>
      <c r="AR431"/>
      <c r="AS431"/>
      <c r="AT431"/>
      <c r="AU431"/>
      <c r="AV431"/>
      <c r="AW431"/>
      <c r="AX431"/>
      <c r="AY431"/>
      <c r="AZ431"/>
      <c r="BA431"/>
      <c r="BB431"/>
      <c r="BC431"/>
      <c r="BD431"/>
      <c r="BE431"/>
    </row>
    <row r="432" spans="1:57" s="28" customFormat="1" x14ac:dyDescent="0.25">
      <c r="A432" s="5"/>
      <c r="B432" s="5"/>
      <c r="C432" s="5"/>
      <c r="D432" s="5"/>
      <c r="E432" s="5"/>
      <c r="F432" s="5"/>
      <c r="G432" s="5"/>
      <c r="AK432"/>
      <c r="AL432"/>
      <c r="AM432"/>
      <c r="AN432"/>
      <c r="AO432"/>
      <c r="AP432"/>
      <c r="AQ432"/>
      <c r="AR432"/>
      <c r="AS432"/>
      <c r="AT432"/>
      <c r="AU432"/>
      <c r="AV432"/>
      <c r="AW432"/>
      <c r="AX432"/>
      <c r="AY432"/>
      <c r="AZ432"/>
      <c r="BA432"/>
      <c r="BB432"/>
      <c r="BC432"/>
      <c r="BD432"/>
      <c r="BE432"/>
    </row>
    <row r="433" spans="1:57" s="28" customFormat="1" x14ac:dyDescent="0.25">
      <c r="A433" s="5"/>
      <c r="B433" s="5"/>
      <c r="C433" s="5"/>
      <c r="D433" s="5"/>
      <c r="E433" s="5"/>
      <c r="F433" s="5"/>
      <c r="G433" s="5"/>
      <c r="AK433"/>
      <c r="AL433"/>
      <c r="AM433"/>
      <c r="AN433"/>
      <c r="AO433"/>
      <c r="AP433"/>
      <c r="AQ433"/>
      <c r="AR433"/>
      <c r="AS433"/>
      <c r="AT433"/>
      <c r="AU433"/>
      <c r="AV433"/>
      <c r="AW433"/>
      <c r="AX433"/>
      <c r="AY433"/>
      <c r="AZ433"/>
      <c r="BA433"/>
      <c r="BB433"/>
      <c r="BC433"/>
      <c r="BD433"/>
      <c r="BE433"/>
    </row>
    <row r="434" spans="1:57" s="28" customFormat="1" x14ac:dyDescent="0.25">
      <c r="A434" s="5"/>
      <c r="B434" s="5"/>
      <c r="C434" s="5"/>
      <c r="D434" s="5"/>
      <c r="E434" s="5"/>
      <c r="F434" s="5"/>
      <c r="G434" s="5"/>
      <c r="AK434"/>
      <c r="AL434"/>
      <c r="AM434"/>
      <c r="AN434"/>
      <c r="AO434"/>
      <c r="AP434"/>
      <c r="AQ434"/>
      <c r="AR434"/>
      <c r="AS434"/>
      <c r="AT434"/>
      <c r="AU434"/>
      <c r="AV434"/>
      <c r="AW434"/>
      <c r="AX434"/>
      <c r="AY434"/>
      <c r="AZ434"/>
      <c r="BA434"/>
      <c r="BB434"/>
      <c r="BC434"/>
      <c r="BD434"/>
      <c r="BE434"/>
    </row>
    <row r="435" spans="1:57" s="28" customFormat="1" x14ac:dyDescent="0.25">
      <c r="A435" s="5"/>
      <c r="B435" s="5"/>
      <c r="C435" s="5"/>
      <c r="D435" s="5"/>
      <c r="E435" s="5"/>
      <c r="F435" s="5"/>
      <c r="G435" s="5"/>
      <c r="AK435"/>
      <c r="AL435"/>
      <c r="AM435"/>
      <c r="AN435"/>
      <c r="AO435"/>
      <c r="AP435"/>
      <c r="AQ435"/>
      <c r="AR435"/>
      <c r="AS435"/>
      <c r="AT435"/>
      <c r="AU435"/>
      <c r="AV435"/>
      <c r="AW435"/>
      <c r="AX435"/>
      <c r="AY435"/>
      <c r="AZ435"/>
      <c r="BA435"/>
      <c r="BB435"/>
      <c r="BC435"/>
      <c r="BD435"/>
      <c r="BE435"/>
    </row>
    <row r="436" spans="1:57" s="28" customFormat="1" x14ac:dyDescent="0.25">
      <c r="A436" s="5"/>
      <c r="B436" s="5"/>
      <c r="C436" s="5"/>
      <c r="D436" s="5"/>
      <c r="E436" s="5"/>
      <c r="F436" s="5"/>
      <c r="G436" s="5"/>
      <c r="AK436"/>
      <c r="AL436"/>
      <c r="AM436"/>
      <c r="AN436"/>
      <c r="AO436"/>
      <c r="AP436"/>
      <c r="AQ436"/>
      <c r="AR436"/>
      <c r="AS436"/>
      <c r="AT436"/>
      <c r="AU436"/>
      <c r="AV436"/>
      <c r="AW436"/>
      <c r="AX436"/>
      <c r="AY436"/>
      <c r="AZ436"/>
      <c r="BA436"/>
      <c r="BB436"/>
      <c r="BC436"/>
      <c r="BD436"/>
      <c r="BE436"/>
    </row>
    <row r="437" spans="1:57" s="28" customFormat="1" x14ac:dyDescent="0.25">
      <c r="A437" s="5"/>
      <c r="B437" s="5"/>
      <c r="C437" s="5"/>
      <c r="D437" s="5"/>
      <c r="E437" s="5"/>
      <c r="F437" s="5"/>
      <c r="G437" s="5"/>
      <c r="AK437"/>
      <c r="AL437"/>
      <c r="AM437"/>
      <c r="AN437"/>
      <c r="AO437"/>
      <c r="AP437"/>
      <c r="AQ437"/>
      <c r="AR437"/>
      <c r="AS437"/>
      <c r="AT437"/>
      <c r="AU437"/>
      <c r="AV437"/>
      <c r="AW437"/>
      <c r="AX437"/>
      <c r="AY437"/>
      <c r="AZ437"/>
      <c r="BA437"/>
      <c r="BB437"/>
      <c r="BC437"/>
      <c r="BD437"/>
      <c r="BE437"/>
    </row>
    <row r="438" spans="1:57" s="28" customFormat="1" x14ac:dyDescent="0.25">
      <c r="A438" s="5"/>
      <c r="B438" s="5"/>
      <c r="C438" s="5"/>
      <c r="D438" s="5"/>
      <c r="E438" s="5"/>
      <c r="F438" s="5"/>
      <c r="G438" s="5"/>
      <c r="AK438"/>
      <c r="AL438"/>
      <c r="AM438"/>
      <c r="AN438"/>
      <c r="AO438"/>
      <c r="AP438"/>
      <c r="AQ438"/>
      <c r="AR438"/>
      <c r="AS438"/>
      <c r="AT438"/>
      <c r="AU438"/>
      <c r="AV438"/>
      <c r="AW438"/>
      <c r="AX438"/>
      <c r="AY438"/>
      <c r="AZ438"/>
      <c r="BA438"/>
      <c r="BB438"/>
      <c r="BC438"/>
      <c r="BD438"/>
      <c r="BE438"/>
    </row>
    <row r="439" spans="1:57" s="28" customFormat="1" x14ac:dyDescent="0.25">
      <c r="A439" s="5"/>
      <c r="B439" s="5"/>
      <c r="C439" s="5"/>
      <c r="D439" s="5"/>
      <c r="E439" s="5"/>
      <c r="F439" s="5"/>
      <c r="G439" s="5"/>
      <c r="AK439"/>
      <c r="AL439"/>
      <c r="AM439"/>
      <c r="AN439"/>
      <c r="AO439"/>
      <c r="AP439"/>
      <c r="AQ439"/>
      <c r="AR439"/>
      <c r="AS439"/>
      <c r="AT439"/>
      <c r="AU439"/>
      <c r="AV439"/>
      <c r="AW439"/>
      <c r="AX439"/>
      <c r="AY439"/>
      <c r="AZ439"/>
      <c r="BA439"/>
      <c r="BB439"/>
      <c r="BC439"/>
      <c r="BD439"/>
      <c r="BE439"/>
    </row>
    <row r="440" spans="1:57" s="28" customFormat="1" x14ac:dyDescent="0.25">
      <c r="A440" s="5"/>
      <c r="B440" s="5"/>
      <c r="C440" s="5"/>
      <c r="D440" s="5"/>
      <c r="E440" s="5"/>
      <c r="F440" s="5"/>
      <c r="G440" s="5"/>
      <c r="AK440"/>
      <c r="AL440"/>
      <c r="AM440"/>
      <c r="AN440"/>
      <c r="AO440"/>
      <c r="AP440"/>
      <c r="AQ440"/>
      <c r="AR440"/>
      <c r="AS440"/>
      <c r="AT440"/>
      <c r="AU440"/>
      <c r="AV440"/>
      <c r="AW440"/>
      <c r="AX440"/>
      <c r="AY440"/>
      <c r="AZ440"/>
      <c r="BA440"/>
      <c r="BB440"/>
      <c r="BC440"/>
      <c r="BD440"/>
      <c r="BE440"/>
    </row>
    <row r="441" spans="1:57" s="28" customFormat="1" x14ac:dyDescent="0.25">
      <c r="A441" s="5"/>
      <c r="B441" s="5"/>
      <c r="C441" s="5"/>
      <c r="D441" s="5"/>
      <c r="E441" s="5"/>
      <c r="F441" s="5"/>
      <c r="G441" s="5"/>
      <c r="AK441"/>
      <c r="AL441"/>
      <c r="AM441"/>
      <c r="AN441"/>
      <c r="AO441"/>
      <c r="AP441"/>
      <c r="AQ441"/>
      <c r="AR441"/>
      <c r="AS441"/>
      <c r="AT441"/>
      <c r="AU441"/>
      <c r="AV441"/>
      <c r="AW441"/>
      <c r="AX441"/>
      <c r="AY441"/>
      <c r="AZ441"/>
      <c r="BA441"/>
      <c r="BB441"/>
      <c r="BC441"/>
      <c r="BD441"/>
      <c r="BE441"/>
    </row>
    <row r="442" spans="1:57" s="28" customFormat="1" x14ac:dyDescent="0.25">
      <c r="A442" s="5"/>
      <c r="B442" s="5"/>
      <c r="C442" s="5"/>
      <c r="D442" s="5"/>
      <c r="E442" s="5"/>
      <c r="F442" s="5"/>
      <c r="G442" s="5"/>
      <c r="AK442"/>
      <c r="AL442"/>
      <c r="AM442"/>
      <c r="AN442"/>
      <c r="AO442"/>
      <c r="AP442"/>
      <c r="AQ442"/>
      <c r="AR442"/>
      <c r="AS442"/>
      <c r="AT442"/>
      <c r="AU442"/>
      <c r="AV442"/>
      <c r="AW442"/>
      <c r="AX442"/>
      <c r="AY442"/>
      <c r="AZ442"/>
      <c r="BA442"/>
      <c r="BB442"/>
      <c r="BC442"/>
      <c r="BD442"/>
      <c r="BE442"/>
    </row>
    <row r="443" spans="1:57" s="28" customFormat="1" x14ac:dyDescent="0.25">
      <c r="A443" s="5"/>
      <c r="B443" s="5"/>
      <c r="C443" s="5"/>
      <c r="D443" s="5"/>
      <c r="E443" s="5"/>
      <c r="F443" s="5"/>
      <c r="G443" s="5"/>
      <c r="AK443"/>
      <c r="AL443"/>
      <c r="AM443"/>
      <c r="AN443"/>
      <c r="AO443"/>
      <c r="AP443"/>
      <c r="AQ443"/>
      <c r="AR443"/>
      <c r="AS443"/>
      <c r="AT443"/>
      <c r="AU443"/>
      <c r="AV443"/>
      <c r="AW443"/>
      <c r="AX443"/>
      <c r="AY443"/>
      <c r="AZ443"/>
      <c r="BA443"/>
      <c r="BB443"/>
      <c r="BC443"/>
      <c r="BD443"/>
      <c r="BE443"/>
    </row>
    <row r="444" spans="1:57" s="28" customFormat="1" x14ac:dyDescent="0.25">
      <c r="A444" s="5"/>
      <c r="B444" s="5"/>
      <c r="C444" s="5"/>
      <c r="D444" s="5"/>
      <c r="E444" s="5"/>
      <c r="F444" s="5"/>
      <c r="G444" s="5"/>
      <c r="AK444"/>
      <c r="AL444"/>
      <c r="AM444"/>
      <c r="AN444"/>
      <c r="AO444"/>
      <c r="AP444"/>
      <c r="AQ444"/>
      <c r="AR444"/>
      <c r="AS444"/>
      <c r="AT444"/>
      <c r="AU444"/>
      <c r="AV444"/>
      <c r="AW444"/>
      <c r="AX444"/>
      <c r="AY444"/>
      <c r="AZ444"/>
      <c r="BA444"/>
      <c r="BB444"/>
      <c r="BC444"/>
      <c r="BD444"/>
      <c r="BE444"/>
    </row>
    <row r="445" spans="1:57" s="28" customFormat="1" x14ac:dyDescent="0.25">
      <c r="A445" s="5"/>
      <c r="B445" s="5"/>
      <c r="C445" s="5"/>
      <c r="D445" s="5"/>
      <c r="E445" s="5"/>
      <c r="F445" s="5"/>
      <c r="G445" s="5"/>
      <c r="AK445"/>
      <c r="AL445"/>
      <c r="AM445"/>
      <c r="AN445"/>
      <c r="AO445"/>
      <c r="AP445"/>
      <c r="AQ445"/>
      <c r="AR445"/>
      <c r="AS445"/>
      <c r="AT445"/>
      <c r="AU445"/>
      <c r="AV445"/>
      <c r="AW445"/>
      <c r="AX445"/>
      <c r="AY445"/>
      <c r="AZ445"/>
      <c r="BA445"/>
      <c r="BB445"/>
      <c r="BC445"/>
      <c r="BD445"/>
      <c r="BE445"/>
    </row>
    <row r="446" spans="1:57" s="28" customFormat="1" x14ac:dyDescent="0.25">
      <c r="A446" s="5"/>
      <c r="B446" s="5"/>
      <c r="C446" s="5"/>
      <c r="D446" s="5"/>
      <c r="E446" s="5"/>
      <c r="F446" s="5"/>
      <c r="G446" s="5"/>
      <c r="AK446"/>
      <c r="AL446"/>
      <c r="AM446"/>
      <c r="AN446"/>
      <c r="AO446"/>
      <c r="AP446"/>
      <c r="AQ446"/>
      <c r="AR446"/>
      <c r="AS446"/>
      <c r="AT446"/>
      <c r="AU446"/>
      <c r="AV446"/>
      <c r="AW446"/>
      <c r="AX446"/>
      <c r="AY446"/>
      <c r="AZ446"/>
      <c r="BA446"/>
      <c r="BB446"/>
      <c r="BC446"/>
      <c r="BD446"/>
      <c r="BE446"/>
    </row>
    <row r="447" spans="1:57" s="28" customFormat="1" x14ac:dyDescent="0.25">
      <c r="A447" s="5"/>
      <c r="B447" s="5"/>
      <c r="C447" s="5"/>
      <c r="D447" s="5"/>
      <c r="E447" s="5"/>
      <c r="F447" s="5"/>
      <c r="G447" s="5"/>
      <c r="AK447"/>
      <c r="AL447"/>
      <c r="AM447"/>
      <c r="AN447"/>
      <c r="AO447"/>
      <c r="AP447"/>
      <c r="AQ447"/>
      <c r="AR447"/>
      <c r="AS447"/>
      <c r="AT447"/>
      <c r="AU447"/>
      <c r="AV447"/>
      <c r="AW447"/>
      <c r="AX447"/>
      <c r="AY447"/>
      <c r="AZ447"/>
      <c r="BA447"/>
      <c r="BB447"/>
      <c r="BC447"/>
      <c r="BD447"/>
      <c r="BE447"/>
    </row>
    <row r="448" spans="1:57" s="28" customFormat="1" x14ac:dyDescent="0.25">
      <c r="A448" s="5"/>
      <c r="B448" s="5"/>
      <c r="C448" s="5"/>
      <c r="D448" s="5"/>
      <c r="E448" s="5"/>
      <c r="F448" s="5"/>
      <c r="G448" s="5"/>
      <c r="AK448"/>
      <c r="AL448"/>
      <c r="AM448"/>
      <c r="AN448"/>
      <c r="AO448"/>
      <c r="AP448"/>
      <c r="AQ448"/>
      <c r="AR448"/>
      <c r="AS448"/>
      <c r="AT448"/>
      <c r="AU448"/>
      <c r="AV448"/>
      <c r="AW448"/>
      <c r="AX448"/>
      <c r="AY448"/>
      <c r="AZ448"/>
      <c r="BA448"/>
      <c r="BB448"/>
      <c r="BC448"/>
      <c r="BD448"/>
      <c r="BE448"/>
    </row>
    <row r="449" spans="1:57" s="28" customFormat="1" x14ac:dyDescent="0.25">
      <c r="A449" s="5"/>
      <c r="B449" s="5"/>
      <c r="C449" s="5"/>
      <c r="D449" s="5"/>
      <c r="E449" s="5"/>
      <c r="F449" s="5"/>
      <c r="G449" s="5"/>
      <c r="AK449"/>
      <c r="AL449"/>
      <c r="AM449"/>
      <c r="AN449"/>
      <c r="AO449"/>
      <c r="AP449"/>
      <c r="AQ449"/>
      <c r="AR449"/>
      <c r="AS449"/>
      <c r="AT449"/>
      <c r="AU449"/>
      <c r="AV449"/>
      <c r="AW449"/>
      <c r="AX449"/>
      <c r="AY449"/>
      <c r="AZ449"/>
      <c r="BA449"/>
      <c r="BB449"/>
      <c r="BC449"/>
      <c r="BD449"/>
      <c r="BE449"/>
    </row>
    <row r="450" spans="1:57" s="28" customFormat="1" x14ac:dyDescent="0.25">
      <c r="A450" s="5"/>
      <c r="B450" s="5"/>
      <c r="C450" s="5"/>
      <c r="D450" s="5"/>
      <c r="E450" s="5"/>
      <c r="F450" s="5"/>
      <c r="G450" s="5"/>
      <c r="AK450"/>
      <c r="AL450"/>
      <c r="AM450"/>
      <c r="AN450"/>
      <c r="AO450"/>
      <c r="AP450"/>
      <c r="AQ450"/>
      <c r="AR450"/>
      <c r="AS450"/>
      <c r="AT450"/>
      <c r="AU450"/>
      <c r="AV450"/>
      <c r="AW450"/>
      <c r="AX450"/>
      <c r="AY450"/>
      <c r="AZ450"/>
      <c r="BA450"/>
      <c r="BB450"/>
      <c r="BC450"/>
      <c r="BD450"/>
      <c r="BE450"/>
    </row>
    <row r="451" spans="1:57" s="28" customFormat="1" x14ac:dyDescent="0.25">
      <c r="A451" s="5"/>
      <c r="B451" s="5"/>
      <c r="C451" s="5"/>
      <c r="D451" s="5"/>
      <c r="E451" s="5"/>
      <c r="F451" s="5"/>
      <c r="G451" s="5"/>
      <c r="AK451"/>
      <c r="AL451"/>
      <c r="AM451"/>
      <c r="AN451"/>
      <c r="AO451"/>
      <c r="AP451"/>
      <c r="AQ451"/>
      <c r="AR451"/>
      <c r="AS451"/>
      <c r="AT451"/>
      <c r="AU451"/>
      <c r="AV451"/>
      <c r="AW451"/>
      <c r="AX451"/>
      <c r="AY451"/>
      <c r="AZ451"/>
      <c r="BA451"/>
      <c r="BB451"/>
      <c r="BC451"/>
      <c r="BD451"/>
      <c r="BE451"/>
    </row>
    <row r="452" spans="1:57" s="28" customFormat="1" x14ac:dyDescent="0.25">
      <c r="A452" s="5"/>
      <c r="B452" s="5"/>
      <c r="C452" s="5"/>
      <c r="D452" s="5"/>
      <c r="E452" s="5"/>
      <c r="F452" s="5"/>
      <c r="G452" s="5"/>
      <c r="AK452"/>
      <c r="AL452"/>
      <c r="AM452"/>
      <c r="AN452"/>
      <c r="AO452"/>
      <c r="AP452"/>
      <c r="AQ452"/>
      <c r="AR452"/>
      <c r="AS452"/>
      <c r="AT452"/>
      <c r="AU452"/>
      <c r="AV452"/>
      <c r="AW452"/>
      <c r="AX452"/>
      <c r="AY452"/>
      <c r="AZ452"/>
      <c r="BA452"/>
      <c r="BB452"/>
      <c r="BC452"/>
      <c r="BD452"/>
      <c r="BE452"/>
    </row>
    <row r="453" spans="1:57" s="28" customFormat="1" x14ac:dyDescent="0.25">
      <c r="A453" s="5"/>
      <c r="B453" s="5"/>
      <c r="C453" s="5"/>
      <c r="D453" s="5"/>
      <c r="E453" s="5"/>
      <c r="F453" s="5"/>
      <c r="G453" s="5"/>
      <c r="AK453"/>
      <c r="AL453"/>
      <c r="AM453"/>
      <c r="AN453"/>
      <c r="AO453"/>
      <c r="AP453"/>
      <c r="AQ453"/>
      <c r="AR453"/>
      <c r="AS453"/>
      <c r="AT453"/>
      <c r="AU453"/>
      <c r="AV453"/>
      <c r="AW453"/>
      <c r="AX453"/>
      <c r="AY453"/>
      <c r="AZ453"/>
      <c r="BA453"/>
      <c r="BB453"/>
      <c r="BC453"/>
      <c r="BD453"/>
      <c r="BE453"/>
    </row>
    <row r="454" spans="1:57" s="28" customFormat="1" x14ac:dyDescent="0.25">
      <c r="A454" s="5"/>
      <c r="B454" s="5"/>
      <c r="C454" s="5"/>
      <c r="D454" s="5"/>
      <c r="E454" s="5"/>
      <c r="F454" s="5"/>
      <c r="G454" s="5"/>
      <c r="AK454"/>
      <c r="AL454"/>
      <c r="AM454"/>
      <c r="AN454"/>
      <c r="AO454"/>
      <c r="AP454"/>
      <c r="AQ454"/>
      <c r="AR454"/>
      <c r="AS454"/>
      <c r="AT454"/>
      <c r="AU454"/>
      <c r="AV454"/>
      <c r="AW454"/>
      <c r="AX454"/>
      <c r="AY454"/>
      <c r="AZ454"/>
      <c r="BA454"/>
      <c r="BB454"/>
      <c r="BC454"/>
      <c r="BD454"/>
      <c r="BE454"/>
    </row>
    <row r="455" spans="1:57" s="28" customFormat="1" x14ac:dyDescent="0.25">
      <c r="A455" s="5"/>
      <c r="B455" s="5"/>
      <c r="C455" s="5"/>
      <c r="D455" s="5"/>
      <c r="E455" s="5"/>
      <c r="F455" s="5"/>
      <c r="G455" s="5"/>
      <c r="AK455"/>
      <c r="AL455"/>
      <c r="AM455"/>
      <c r="AN455"/>
      <c r="AO455"/>
      <c r="AP455"/>
      <c r="AQ455"/>
      <c r="AR455"/>
      <c r="AS455"/>
      <c r="AT455"/>
      <c r="AU455"/>
      <c r="AV455"/>
      <c r="AW455"/>
      <c r="AX455"/>
      <c r="AY455"/>
      <c r="AZ455"/>
      <c r="BA455"/>
      <c r="BB455"/>
      <c r="BC455"/>
      <c r="BD455"/>
      <c r="BE455"/>
    </row>
    <row r="456" spans="1:57" s="28" customFormat="1" x14ac:dyDescent="0.25">
      <c r="A456" s="5"/>
      <c r="B456" s="5"/>
      <c r="C456" s="5"/>
      <c r="D456" s="5"/>
      <c r="E456" s="5"/>
      <c r="F456" s="5"/>
      <c r="G456" s="5"/>
      <c r="AK456"/>
      <c r="AL456"/>
      <c r="AM456"/>
      <c r="AN456"/>
      <c r="AO456"/>
      <c r="AP456"/>
      <c r="AQ456"/>
      <c r="AR456"/>
      <c r="AS456"/>
      <c r="AT456"/>
      <c r="AU456"/>
      <c r="AV456"/>
      <c r="AW456"/>
      <c r="AX456"/>
      <c r="AY456"/>
      <c r="AZ456"/>
      <c r="BA456"/>
      <c r="BB456"/>
      <c r="BC456"/>
      <c r="BD456"/>
      <c r="BE456"/>
    </row>
    <row r="457" spans="1:57" s="28" customFormat="1" x14ac:dyDescent="0.25">
      <c r="A457" s="5"/>
      <c r="B457" s="5"/>
      <c r="C457" s="5"/>
      <c r="D457" s="5"/>
      <c r="E457" s="5"/>
      <c r="F457" s="5"/>
      <c r="G457" s="5"/>
      <c r="AK457"/>
      <c r="AL457"/>
      <c r="AM457"/>
      <c r="AN457"/>
      <c r="AO457"/>
      <c r="AP457"/>
      <c r="AQ457"/>
      <c r="AR457"/>
      <c r="AS457"/>
      <c r="AT457"/>
      <c r="AU457"/>
      <c r="AV457"/>
      <c r="AW457"/>
      <c r="AX457"/>
      <c r="AY457"/>
      <c r="AZ457"/>
      <c r="BA457"/>
      <c r="BB457"/>
      <c r="BC457"/>
      <c r="BD457"/>
      <c r="BE457"/>
    </row>
    <row r="458" spans="1:57" s="28" customFormat="1" x14ac:dyDescent="0.25">
      <c r="A458" s="5"/>
      <c r="B458" s="5"/>
      <c r="C458" s="5"/>
      <c r="D458" s="5"/>
      <c r="E458" s="5"/>
      <c r="F458" s="5"/>
      <c r="G458" s="5"/>
      <c r="AK458"/>
      <c r="AL458"/>
      <c r="AM458"/>
      <c r="AN458"/>
      <c r="AO458"/>
      <c r="AP458"/>
      <c r="AQ458"/>
      <c r="AR458"/>
      <c r="AS458"/>
      <c r="AT458"/>
      <c r="AU458"/>
      <c r="AV458"/>
      <c r="AW458"/>
      <c r="AX458"/>
      <c r="AY458"/>
      <c r="AZ458"/>
      <c r="BA458"/>
      <c r="BB458"/>
      <c r="BC458"/>
      <c r="BD458"/>
      <c r="BE458"/>
    </row>
    <row r="459" spans="1:57" s="28" customFormat="1" x14ac:dyDescent="0.25">
      <c r="A459" s="5"/>
      <c r="B459" s="5"/>
      <c r="C459" s="5"/>
      <c r="D459" s="5"/>
      <c r="E459" s="5"/>
      <c r="F459" s="5"/>
      <c r="G459" s="5"/>
      <c r="AK459"/>
      <c r="AL459"/>
      <c r="AM459"/>
      <c r="AN459"/>
      <c r="AO459"/>
      <c r="AP459"/>
      <c r="AQ459"/>
      <c r="AR459"/>
      <c r="AS459"/>
      <c r="AT459"/>
      <c r="AU459"/>
      <c r="AV459"/>
      <c r="AW459"/>
      <c r="AX459"/>
      <c r="AY459"/>
      <c r="AZ459"/>
      <c r="BA459"/>
      <c r="BB459"/>
      <c r="BC459"/>
      <c r="BD459"/>
      <c r="BE459"/>
    </row>
    <row r="460" spans="1:57" s="28" customFormat="1" x14ac:dyDescent="0.25">
      <c r="A460" s="5"/>
      <c r="B460" s="5"/>
      <c r="C460" s="5"/>
      <c r="D460" s="5"/>
      <c r="E460" s="5"/>
      <c r="F460" s="5"/>
      <c r="G460" s="5"/>
      <c r="AK460"/>
      <c r="AL460"/>
      <c r="AM460"/>
      <c r="AN460"/>
      <c r="AO460"/>
      <c r="AP460"/>
      <c r="AQ460"/>
      <c r="AR460"/>
      <c r="AS460"/>
      <c r="AT460"/>
      <c r="AU460"/>
      <c r="AV460"/>
      <c r="AW460"/>
      <c r="AX460"/>
      <c r="AY460"/>
      <c r="AZ460"/>
      <c r="BA460"/>
      <c r="BB460"/>
      <c r="BC460"/>
      <c r="BD460"/>
      <c r="BE460"/>
    </row>
    <row r="461" spans="1:57" s="28" customFormat="1" x14ac:dyDescent="0.25">
      <c r="A461" s="5"/>
      <c r="B461" s="5"/>
      <c r="C461" s="5"/>
      <c r="D461" s="5"/>
      <c r="E461" s="5"/>
      <c r="F461" s="5"/>
      <c r="G461" s="5"/>
      <c r="AK461"/>
      <c r="AL461"/>
      <c r="AM461"/>
      <c r="AN461"/>
      <c r="AO461"/>
      <c r="AP461"/>
      <c r="AQ461"/>
      <c r="AR461"/>
      <c r="AS461"/>
      <c r="AT461"/>
      <c r="AU461"/>
      <c r="AV461"/>
      <c r="AW461"/>
      <c r="AX461"/>
      <c r="AY461"/>
      <c r="AZ461"/>
      <c r="BA461"/>
      <c r="BB461"/>
      <c r="BC461"/>
      <c r="BD461"/>
      <c r="BE461"/>
    </row>
    <row r="462" spans="1:57" s="28" customFormat="1" x14ac:dyDescent="0.25">
      <c r="A462" s="5"/>
      <c r="B462" s="5"/>
      <c r="C462" s="5"/>
      <c r="D462" s="5"/>
      <c r="E462" s="5"/>
      <c r="F462" s="5"/>
      <c r="G462" s="5"/>
      <c r="AK462"/>
      <c r="AL462"/>
      <c r="AM462"/>
      <c r="AN462"/>
      <c r="AO462"/>
      <c r="AP462"/>
      <c r="AQ462"/>
      <c r="AR462"/>
      <c r="AS462"/>
      <c r="AT462"/>
      <c r="AU462"/>
      <c r="AV462"/>
      <c r="AW462"/>
      <c r="AX462"/>
      <c r="AY462"/>
      <c r="AZ462"/>
      <c r="BA462"/>
      <c r="BB462"/>
      <c r="BC462"/>
      <c r="BD462"/>
      <c r="BE462"/>
    </row>
    <row r="463" spans="1:57" s="28" customFormat="1" x14ac:dyDescent="0.25">
      <c r="A463" s="5"/>
      <c r="B463" s="5"/>
      <c r="C463" s="5"/>
      <c r="D463" s="5"/>
      <c r="E463" s="5"/>
      <c r="F463" s="5"/>
      <c r="G463" s="5"/>
      <c r="AK463"/>
      <c r="AL463"/>
      <c r="AM463"/>
      <c r="AN463"/>
      <c r="AO463"/>
      <c r="AP463"/>
      <c r="AQ463"/>
      <c r="AR463"/>
      <c r="AS463"/>
      <c r="AT463"/>
      <c r="AU463"/>
      <c r="AV463"/>
      <c r="AW463"/>
      <c r="AX463"/>
      <c r="AY463"/>
      <c r="AZ463"/>
      <c r="BA463"/>
      <c r="BB463"/>
      <c r="BC463"/>
      <c r="BD463"/>
      <c r="BE463"/>
    </row>
    <row r="464" spans="1:57" s="28" customFormat="1" x14ac:dyDescent="0.25">
      <c r="A464" s="5"/>
      <c r="B464" s="5"/>
      <c r="C464" s="5"/>
      <c r="D464" s="5"/>
      <c r="E464" s="5"/>
      <c r="F464" s="5"/>
      <c r="G464" s="5"/>
      <c r="AK464"/>
      <c r="AL464"/>
      <c r="AM464"/>
      <c r="AN464"/>
      <c r="AO464"/>
      <c r="AP464"/>
      <c r="AQ464"/>
      <c r="AR464"/>
      <c r="AS464"/>
      <c r="AT464"/>
      <c r="AU464"/>
      <c r="AV464"/>
      <c r="AW464"/>
      <c r="AX464"/>
      <c r="AY464"/>
      <c r="AZ464"/>
      <c r="BA464"/>
      <c r="BB464"/>
      <c r="BC464"/>
      <c r="BD464"/>
      <c r="BE464"/>
    </row>
    <row r="465" spans="1:57" s="28" customFormat="1" x14ac:dyDescent="0.25">
      <c r="A465" s="5"/>
      <c r="B465" s="5"/>
      <c r="C465" s="5"/>
      <c r="D465" s="5"/>
      <c r="E465" s="5"/>
      <c r="F465" s="5"/>
      <c r="G465" s="5"/>
      <c r="AK465"/>
      <c r="AL465"/>
      <c r="AM465"/>
      <c r="AN465"/>
      <c r="AO465"/>
      <c r="AP465"/>
      <c r="AQ465"/>
      <c r="AR465"/>
      <c r="AS465"/>
      <c r="AT465"/>
      <c r="AU465"/>
      <c r="AV465"/>
      <c r="AW465"/>
      <c r="AX465"/>
      <c r="AY465"/>
      <c r="AZ465"/>
      <c r="BA465"/>
      <c r="BB465"/>
      <c r="BC465"/>
      <c r="BD465"/>
      <c r="BE465"/>
    </row>
    <row r="466" spans="1:57" s="28" customFormat="1" x14ac:dyDescent="0.25">
      <c r="A466" s="5"/>
      <c r="B466" s="5"/>
      <c r="C466" s="5"/>
      <c r="D466" s="5"/>
      <c r="E466" s="5"/>
      <c r="F466" s="5"/>
      <c r="G466" s="5"/>
      <c r="AK466"/>
      <c r="AL466"/>
      <c r="AM466"/>
      <c r="AN466"/>
      <c r="AO466"/>
      <c r="AP466"/>
      <c r="AQ466"/>
      <c r="AR466"/>
      <c r="AS466"/>
      <c r="AT466"/>
      <c r="AU466"/>
      <c r="AV466"/>
      <c r="AW466"/>
      <c r="AX466"/>
      <c r="AY466"/>
      <c r="AZ466"/>
      <c r="BA466"/>
      <c r="BB466"/>
      <c r="BC466"/>
      <c r="BD466"/>
      <c r="BE466"/>
    </row>
    <row r="467" spans="1:57" s="28" customFormat="1" x14ac:dyDescent="0.25">
      <c r="A467" s="5"/>
      <c r="B467" s="5"/>
      <c r="C467" s="5"/>
      <c r="D467" s="5"/>
      <c r="E467" s="5"/>
      <c r="F467" s="5"/>
      <c r="G467" s="5"/>
      <c r="AK467"/>
      <c r="AL467"/>
      <c r="AM467"/>
      <c r="AN467"/>
      <c r="AO467"/>
      <c r="AP467"/>
      <c r="AQ467"/>
      <c r="AR467"/>
      <c r="AS467"/>
      <c r="AT467"/>
      <c r="AU467"/>
      <c r="AV467"/>
      <c r="AW467"/>
      <c r="AX467"/>
      <c r="AY467"/>
      <c r="AZ467"/>
      <c r="BA467"/>
      <c r="BB467"/>
      <c r="BC467"/>
      <c r="BD467"/>
      <c r="BE467"/>
    </row>
    <row r="468" spans="1:57" s="28" customFormat="1" x14ac:dyDescent="0.25">
      <c r="A468" s="5"/>
      <c r="B468" s="5"/>
      <c r="C468" s="5"/>
      <c r="D468" s="5"/>
      <c r="E468" s="5"/>
      <c r="F468" s="5"/>
      <c r="G468" s="5"/>
      <c r="AK468"/>
      <c r="AL468"/>
      <c r="AM468"/>
      <c r="AN468"/>
      <c r="AO468"/>
      <c r="AP468"/>
      <c r="AQ468"/>
      <c r="AR468"/>
      <c r="AS468"/>
      <c r="AT468"/>
      <c r="AU468"/>
      <c r="AV468"/>
      <c r="AW468"/>
      <c r="AX468"/>
      <c r="AY468"/>
      <c r="AZ468"/>
      <c r="BA468"/>
      <c r="BB468"/>
      <c r="BC468"/>
      <c r="BD468"/>
      <c r="BE468"/>
    </row>
    <row r="469" spans="1:57" s="28" customFormat="1" x14ac:dyDescent="0.25">
      <c r="A469" s="5"/>
      <c r="B469" s="5"/>
      <c r="C469" s="5"/>
      <c r="D469" s="5"/>
      <c r="E469" s="5"/>
      <c r="F469" s="5"/>
      <c r="G469" s="5"/>
      <c r="AK469"/>
      <c r="AL469"/>
      <c r="AM469"/>
      <c r="AN469"/>
      <c r="AO469"/>
      <c r="AP469"/>
      <c r="AQ469"/>
      <c r="AR469"/>
      <c r="AS469"/>
      <c r="AT469"/>
      <c r="AU469"/>
      <c r="AV469"/>
      <c r="AW469"/>
      <c r="AX469"/>
      <c r="AY469"/>
      <c r="AZ469"/>
      <c r="BA469"/>
      <c r="BB469"/>
      <c r="BC469"/>
      <c r="BD469"/>
      <c r="BE469"/>
    </row>
    <row r="470" spans="1:57" s="28" customFormat="1" x14ac:dyDescent="0.25">
      <c r="A470" s="5"/>
      <c r="B470" s="5"/>
      <c r="C470" s="5"/>
      <c r="D470" s="5"/>
      <c r="E470" s="5"/>
      <c r="F470" s="5"/>
      <c r="G470" s="5"/>
      <c r="AK470"/>
      <c r="AL470"/>
      <c r="AM470"/>
      <c r="AN470"/>
      <c r="AO470"/>
      <c r="AP470"/>
      <c r="AQ470"/>
      <c r="AR470"/>
      <c r="AS470"/>
      <c r="AT470"/>
      <c r="AU470"/>
      <c r="AV470"/>
      <c r="AW470"/>
      <c r="AX470"/>
      <c r="AY470"/>
      <c r="AZ470"/>
      <c r="BA470"/>
      <c r="BB470"/>
      <c r="BC470"/>
      <c r="BD470"/>
      <c r="BE470"/>
    </row>
    <row r="471" spans="1:57" s="28" customFormat="1" x14ac:dyDescent="0.25">
      <c r="A471" s="5"/>
      <c r="B471" s="5"/>
      <c r="C471" s="5"/>
      <c r="D471" s="5"/>
      <c r="E471" s="5"/>
      <c r="F471" s="5"/>
      <c r="G471" s="5"/>
      <c r="AK471"/>
      <c r="AL471"/>
      <c r="AM471"/>
      <c r="AN471"/>
      <c r="AO471"/>
      <c r="AP471"/>
      <c r="AQ471"/>
      <c r="AR471"/>
      <c r="AS471"/>
      <c r="AT471"/>
      <c r="AU471"/>
      <c r="AV471"/>
      <c r="AW471"/>
      <c r="AX471"/>
      <c r="AY471"/>
      <c r="AZ471"/>
      <c r="BA471"/>
      <c r="BB471"/>
      <c r="BC471"/>
      <c r="BD471"/>
      <c r="BE471"/>
    </row>
    <row r="472" spans="1:57" s="28" customFormat="1" x14ac:dyDescent="0.25">
      <c r="A472" s="5"/>
      <c r="B472" s="5"/>
      <c r="C472" s="5"/>
      <c r="D472" s="5"/>
      <c r="E472" s="5"/>
      <c r="F472" s="5"/>
      <c r="G472" s="5"/>
      <c r="AK472"/>
      <c r="AL472"/>
      <c r="AM472"/>
      <c r="AN472"/>
      <c r="AO472"/>
      <c r="AP472"/>
      <c r="AQ472"/>
      <c r="AR472"/>
      <c r="AS472"/>
      <c r="AT472"/>
      <c r="AU472"/>
      <c r="AV472"/>
      <c r="AW472"/>
      <c r="AX472"/>
      <c r="AY472"/>
      <c r="AZ472"/>
      <c r="BA472"/>
      <c r="BB472"/>
      <c r="BC472"/>
      <c r="BD472"/>
      <c r="BE472"/>
    </row>
    <row r="473" spans="1:57" s="28" customFormat="1" x14ac:dyDescent="0.25">
      <c r="A473" s="5"/>
      <c r="B473" s="5"/>
      <c r="C473" s="5"/>
      <c r="D473" s="5"/>
      <c r="E473" s="5"/>
      <c r="F473" s="5"/>
      <c r="G473" s="5"/>
      <c r="AK473"/>
      <c r="AL473"/>
      <c r="AM473"/>
      <c r="AN473"/>
      <c r="AO473"/>
      <c r="AP473"/>
      <c r="AQ473"/>
      <c r="AR473"/>
      <c r="AS473"/>
      <c r="AT473"/>
      <c r="AU473"/>
      <c r="AV473"/>
      <c r="AW473"/>
      <c r="AX473"/>
      <c r="AY473"/>
      <c r="AZ473"/>
      <c r="BA473"/>
      <c r="BB473"/>
      <c r="BC473"/>
      <c r="BD473"/>
      <c r="BE473"/>
    </row>
    <row r="474" spans="1:57" s="28" customFormat="1" x14ac:dyDescent="0.25">
      <c r="A474" s="5"/>
      <c r="B474" s="5"/>
      <c r="C474" s="5"/>
      <c r="D474" s="5"/>
      <c r="E474" s="5"/>
      <c r="F474" s="5"/>
      <c r="G474" s="5"/>
      <c r="AK474"/>
      <c r="AL474"/>
      <c r="AM474"/>
      <c r="AN474"/>
      <c r="AO474"/>
      <c r="AP474"/>
      <c r="AQ474"/>
      <c r="AR474"/>
      <c r="AS474"/>
      <c r="AT474"/>
      <c r="AU474"/>
      <c r="AV474"/>
      <c r="AW474"/>
      <c r="AX474"/>
      <c r="AY474"/>
      <c r="AZ474"/>
      <c r="BA474"/>
      <c r="BB474"/>
      <c r="BC474"/>
      <c r="BD474"/>
      <c r="BE474"/>
    </row>
    <row r="475" spans="1:57" s="28" customFormat="1" x14ac:dyDescent="0.25">
      <c r="A475" s="5"/>
      <c r="B475" s="5"/>
      <c r="C475" s="5"/>
      <c r="D475" s="5"/>
      <c r="E475" s="5"/>
      <c r="F475" s="5"/>
      <c r="G475" s="5"/>
      <c r="AK475"/>
      <c r="AL475"/>
      <c r="AM475"/>
      <c r="AN475"/>
      <c r="AO475"/>
      <c r="AP475"/>
      <c r="AQ475"/>
      <c r="AR475"/>
      <c r="AS475"/>
      <c r="AT475"/>
      <c r="AU475"/>
      <c r="AV475"/>
      <c r="AW475"/>
      <c r="AX475"/>
      <c r="AY475"/>
      <c r="AZ475"/>
      <c r="BA475"/>
      <c r="BB475"/>
      <c r="BC475"/>
      <c r="BD475"/>
      <c r="BE475"/>
    </row>
    <row r="476" spans="1:57" s="28" customFormat="1" x14ac:dyDescent="0.25">
      <c r="A476" s="5"/>
      <c r="B476" s="5"/>
      <c r="C476" s="5"/>
      <c r="D476" s="5"/>
      <c r="E476" s="5"/>
      <c r="F476" s="5"/>
      <c r="G476" s="5"/>
      <c r="AK476"/>
      <c r="AL476"/>
      <c r="AM476"/>
      <c r="AN476"/>
      <c r="AO476"/>
      <c r="AP476"/>
      <c r="AQ476"/>
      <c r="AR476"/>
      <c r="AS476"/>
      <c r="AT476"/>
      <c r="AU476"/>
      <c r="AV476"/>
      <c r="AW476"/>
      <c r="AX476"/>
      <c r="AY476"/>
      <c r="AZ476"/>
      <c r="BA476"/>
      <c r="BB476"/>
      <c r="BC476"/>
      <c r="BD476"/>
      <c r="BE476"/>
    </row>
    <row r="477" spans="1:57" s="28" customFormat="1" x14ac:dyDescent="0.25">
      <c r="A477" s="5"/>
      <c r="B477" s="5"/>
      <c r="C477" s="5"/>
      <c r="D477" s="5"/>
      <c r="E477" s="5"/>
      <c r="F477" s="5"/>
      <c r="G477" s="5"/>
      <c r="AK477"/>
      <c r="AL477"/>
      <c r="AM477"/>
      <c r="AN477"/>
      <c r="AO477"/>
      <c r="AP477"/>
      <c r="AQ477"/>
      <c r="AR477"/>
      <c r="AS477"/>
      <c r="AT477"/>
      <c r="AU477"/>
      <c r="AV477"/>
      <c r="AW477"/>
      <c r="AX477"/>
      <c r="AY477"/>
      <c r="AZ477"/>
      <c r="BA477"/>
      <c r="BB477"/>
      <c r="BC477"/>
      <c r="BD477"/>
      <c r="BE477"/>
    </row>
    <row r="478" spans="1:57" s="28" customFormat="1" x14ac:dyDescent="0.25">
      <c r="A478" s="5"/>
      <c r="B478" s="5"/>
      <c r="C478" s="5"/>
      <c r="D478" s="5"/>
      <c r="E478" s="5"/>
      <c r="F478" s="5"/>
      <c r="G478" s="5"/>
      <c r="AK478"/>
      <c r="AL478"/>
      <c r="AM478"/>
      <c r="AN478"/>
      <c r="AO478"/>
      <c r="AP478"/>
      <c r="AQ478"/>
      <c r="AR478"/>
      <c r="AS478"/>
      <c r="AT478"/>
      <c r="AU478"/>
      <c r="AV478"/>
      <c r="AW478"/>
      <c r="AX478"/>
      <c r="AY478"/>
      <c r="AZ478"/>
      <c r="BA478"/>
      <c r="BB478"/>
      <c r="BC478"/>
      <c r="BD478"/>
      <c r="BE478"/>
    </row>
    <row r="479" spans="1:57" s="28" customFormat="1" x14ac:dyDescent="0.25">
      <c r="A479" s="5"/>
      <c r="B479" s="5"/>
      <c r="C479" s="5"/>
      <c r="D479" s="5"/>
      <c r="E479" s="5"/>
      <c r="F479" s="5"/>
      <c r="G479" s="5"/>
      <c r="AK479"/>
      <c r="AL479"/>
      <c r="AM479"/>
      <c r="AN479"/>
      <c r="AO479"/>
      <c r="AP479"/>
      <c r="AQ479"/>
      <c r="AR479"/>
      <c r="AS479"/>
      <c r="AT479"/>
      <c r="AU479"/>
      <c r="AV479"/>
      <c r="AW479"/>
      <c r="AX479"/>
      <c r="AY479"/>
      <c r="AZ479"/>
      <c r="BA479"/>
      <c r="BB479"/>
      <c r="BC479"/>
      <c r="BD479"/>
      <c r="BE479"/>
    </row>
    <row r="480" spans="1:57" s="28" customFormat="1" x14ac:dyDescent="0.25">
      <c r="A480" s="5"/>
      <c r="B480" s="5"/>
      <c r="C480" s="5"/>
      <c r="D480" s="5"/>
      <c r="E480" s="5"/>
      <c r="F480" s="5"/>
      <c r="G480" s="5"/>
      <c r="AK480"/>
      <c r="AL480"/>
      <c r="AM480"/>
      <c r="AN480"/>
      <c r="AO480"/>
      <c r="AP480"/>
      <c r="AQ480"/>
      <c r="AR480"/>
      <c r="AS480"/>
      <c r="AT480"/>
      <c r="AU480"/>
      <c r="AV480"/>
      <c r="AW480"/>
      <c r="AX480"/>
      <c r="AY480"/>
      <c r="AZ480"/>
      <c r="BA480"/>
      <c r="BB480"/>
      <c r="BC480"/>
      <c r="BD480"/>
      <c r="BE480"/>
    </row>
    <row r="481" spans="1:57" s="28" customFormat="1" x14ac:dyDescent="0.25">
      <c r="A481" s="5"/>
      <c r="B481" s="5"/>
      <c r="C481" s="5"/>
      <c r="D481" s="5"/>
      <c r="E481" s="5"/>
      <c r="F481" s="5"/>
      <c r="G481" s="5"/>
      <c r="AK481"/>
      <c r="AL481"/>
      <c r="AM481"/>
      <c r="AN481"/>
      <c r="AO481"/>
      <c r="AP481"/>
      <c r="AQ481"/>
      <c r="AR481"/>
      <c r="AS481"/>
      <c r="AT481"/>
      <c r="AU481"/>
      <c r="AV481"/>
      <c r="AW481"/>
      <c r="AX481"/>
      <c r="AY481"/>
      <c r="AZ481"/>
      <c r="BA481"/>
      <c r="BB481"/>
      <c r="BC481"/>
      <c r="BD481"/>
      <c r="BE481"/>
    </row>
    <row r="482" spans="1:57" s="28" customFormat="1" x14ac:dyDescent="0.25">
      <c r="A482" s="5"/>
      <c r="B482" s="5"/>
      <c r="C482" s="5"/>
      <c r="D482" s="5"/>
      <c r="E482" s="5"/>
      <c r="F482" s="5"/>
      <c r="G482" s="5"/>
      <c r="AK482"/>
      <c r="AL482"/>
      <c r="AM482"/>
      <c r="AN482"/>
      <c r="AO482"/>
      <c r="AP482"/>
      <c r="AQ482"/>
      <c r="AR482"/>
      <c r="AS482"/>
      <c r="AT482"/>
      <c r="AU482"/>
      <c r="AV482"/>
      <c r="AW482"/>
      <c r="AX482"/>
      <c r="AY482"/>
      <c r="AZ482"/>
      <c r="BA482"/>
      <c r="BB482"/>
      <c r="BC482"/>
      <c r="BD482"/>
      <c r="BE482"/>
    </row>
    <row r="483" spans="1:57" s="28" customFormat="1" x14ac:dyDescent="0.25">
      <c r="A483" s="5"/>
      <c r="B483" s="5"/>
      <c r="C483" s="5"/>
      <c r="D483" s="5"/>
      <c r="E483" s="5"/>
      <c r="F483" s="5"/>
      <c r="G483" s="5"/>
      <c r="AK483"/>
      <c r="AL483"/>
      <c r="AM483"/>
      <c r="AN483"/>
      <c r="AO483"/>
      <c r="AP483"/>
      <c r="AQ483"/>
      <c r="AR483"/>
      <c r="AS483"/>
      <c r="AT483"/>
      <c r="AU483"/>
      <c r="AV483"/>
      <c r="AW483"/>
      <c r="AX483"/>
      <c r="AY483"/>
      <c r="AZ483"/>
      <c r="BA483"/>
      <c r="BB483"/>
      <c r="BC483"/>
      <c r="BD483"/>
      <c r="BE483"/>
    </row>
    <row r="484" spans="1:57" s="28" customFormat="1" x14ac:dyDescent="0.25">
      <c r="A484" s="5"/>
      <c r="B484" s="5"/>
      <c r="C484" s="5"/>
      <c r="D484" s="5"/>
      <c r="E484" s="5"/>
      <c r="F484" s="5"/>
      <c r="G484" s="5"/>
      <c r="AK484"/>
      <c r="AL484"/>
      <c r="AM484"/>
      <c r="AN484"/>
      <c r="AO484"/>
      <c r="AP484"/>
      <c r="AQ484"/>
      <c r="AR484"/>
      <c r="AS484"/>
      <c r="AT484"/>
      <c r="AU484"/>
      <c r="AV484"/>
      <c r="AW484"/>
      <c r="AX484"/>
      <c r="AY484"/>
      <c r="AZ484"/>
      <c r="BA484"/>
      <c r="BB484"/>
      <c r="BC484"/>
      <c r="BD484"/>
      <c r="BE484"/>
    </row>
    <row r="485" spans="1:57" s="28" customFormat="1" x14ac:dyDescent="0.25">
      <c r="A485" s="5"/>
      <c r="B485" s="5"/>
      <c r="C485" s="5"/>
      <c r="D485" s="5"/>
      <c r="E485" s="5"/>
      <c r="F485" s="5"/>
      <c r="G485" s="5"/>
      <c r="AK485"/>
      <c r="AL485"/>
      <c r="AM485"/>
      <c r="AN485"/>
      <c r="AO485"/>
      <c r="AP485"/>
      <c r="AQ485"/>
      <c r="AR485"/>
      <c r="AS485"/>
      <c r="AT485"/>
      <c r="AU485"/>
      <c r="AV485"/>
      <c r="AW485"/>
      <c r="AX485"/>
      <c r="AY485"/>
      <c r="AZ485"/>
      <c r="BA485"/>
      <c r="BB485"/>
      <c r="BC485"/>
      <c r="BD485"/>
      <c r="BE485"/>
    </row>
    <row r="486" spans="1:57" s="28" customFormat="1" x14ac:dyDescent="0.25">
      <c r="A486" s="5"/>
      <c r="B486" s="5"/>
      <c r="C486" s="5"/>
      <c r="D486" s="5"/>
      <c r="E486" s="5"/>
      <c r="F486" s="5"/>
      <c r="G486" s="5"/>
      <c r="AK486"/>
      <c r="AL486"/>
      <c r="AM486"/>
      <c r="AN486"/>
      <c r="AO486"/>
      <c r="AP486"/>
      <c r="AQ486"/>
      <c r="AR486"/>
      <c r="AS486"/>
      <c r="AT486"/>
      <c r="AU486"/>
      <c r="AV486"/>
      <c r="AW486"/>
      <c r="AX486"/>
      <c r="AY486"/>
      <c r="AZ486"/>
      <c r="BA486"/>
      <c r="BB486"/>
      <c r="BC486"/>
      <c r="BD486"/>
      <c r="BE486"/>
    </row>
    <row r="487" spans="1:57" s="28" customFormat="1" x14ac:dyDescent="0.25">
      <c r="A487" s="5"/>
      <c r="B487" s="5"/>
      <c r="C487" s="5"/>
      <c r="D487" s="5"/>
      <c r="E487" s="5"/>
      <c r="F487" s="5"/>
      <c r="G487" s="5"/>
      <c r="AK487"/>
      <c r="AL487"/>
      <c r="AM487"/>
      <c r="AN487"/>
      <c r="AO487"/>
      <c r="AP487"/>
      <c r="AQ487"/>
      <c r="AR487"/>
      <c r="AS487"/>
      <c r="AT487"/>
      <c r="AU487"/>
      <c r="AV487"/>
      <c r="AW487"/>
      <c r="AX487"/>
      <c r="AY487"/>
      <c r="AZ487"/>
      <c r="BA487"/>
      <c r="BB487"/>
      <c r="BC487"/>
      <c r="BD487"/>
      <c r="BE487"/>
    </row>
    <row r="488" spans="1:57" s="28" customFormat="1" x14ac:dyDescent="0.25">
      <c r="A488" s="5"/>
      <c r="B488" s="5"/>
      <c r="C488" s="5"/>
      <c r="D488" s="5"/>
      <c r="E488" s="5"/>
      <c r="F488" s="5"/>
      <c r="G488" s="5"/>
      <c r="AK488"/>
      <c r="AL488"/>
      <c r="AM488"/>
      <c r="AN488"/>
      <c r="AO488"/>
      <c r="AP488"/>
      <c r="AQ488"/>
      <c r="AR488"/>
      <c r="AS488"/>
      <c r="AT488"/>
      <c r="AU488"/>
      <c r="AV488"/>
      <c r="AW488"/>
      <c r="AX488"/>
      <c r="AY488"/>
      <c r="AZ488"/>
      <c r="BA488"/>
      <c r="BB488"/>
      <c r="BC488"/>
      <c r="BD488"/>
      <c r="BE488"/>
    </row>
    <row r="489" spans="1:57" s="28" customFormat="1" x14ac:dyDescent="0.25">
      <c r="A489" s="5"/>
      <c r="B489" s="5"/>
      <c r="C489" s="5"/>
      <c r="D489" s="5"/>
      <c r="E489" s="5"/>
      <c r="F489" s="5"/>
      <c r="G489" s="5"/>
      <c r="AK489"/>
      <c r="AL489"/>
      <c r="AM489"/>
      <c r="AN489"/>
      <c r="AO489"/>
      <c r="AP489"/>
      <c r="AQ489"/>
      <c r="AR489"/>
      <c r="AS489"/>
      <c r="AT489"/>
      <c r="AU489"/>
      <c r="AV489"/>
      <c r="AW489"/>
      <c r="AX489"/>
      <c r="AY489"/>
      <c r="AZ489"/>
      <c r="BA489"/>
      <c r="BB489"/>
      <c r="BC489"/>
      <c r="BD489"/>
      <c r="BE489"/>
    </row>
    <row r="490" spans="1:57" s="28" customFormat="1" x14ac:dyDescent="0.25">
      <c r="A490" s="5"/>
      <c r="B490" s="5"/>
      <c r="C490" s="5"/>
      <c r="D490" s="5"/>
      <c r="E490" s="5"/>
      <c r="F490" s="5"/>
      <c r="G490" s="5"/>
      <c r="AK490"/>
      <c r="AL490"/>
      <c r="AM490"/>
      <c r="AN490"/>
      <c r="AO490"/>
      <c r="AP490"/>
      <c r="AQ490"/>
      <c r="AR490"/>
      <c r="AS490"/>
      <c r="AT490"/>
      <c r="AU490"/>
      <c r="AV490"/>
      <c r="AW490"/>
      <c r="AX490"/>
      <c r="AY490"/>
      <c r="AZ490"/>
      <c r="BA490"/>
      <c r="BB490"/>
      <c r="BC490"/>
      <c r="BD490"/>
      <c r="BE490"/>
    </row>
    <row r="491" spans="1:57" s="28" customFormat="1" x14ac:dyDescent="0.25">
      <c r="A491" s="5"/>
      <c r="B491" s="5"/>
      <c r="C491" s="5"/>
      <c r="D491" s="5"/>
      <c r="E491" s="5"/>
      <c r="F491" s="5"/>
      <c r="G491" s="5"/>
      <c r="AK491"/>
      <c r="AL491"/>
      <c r="AM491"/>
      <c r="AN491"/>
      <c r="AO491"/>
      <c r="AP491"/>
      <c r="AQ491"/>
      <c r="AR491"/>
      <c r="AS491"/>
      <c r="AT491"/>
      <c r="AU491"/>
      <c r="AV491"/>
      <c r="AW491"/>
      <c r="AX491"/>
      <c r="AY491"/>
      <c r="AZ491"/>
      <c r="BA491"/>
      <c r="BB491"/>
      <c r="BC491"/>
      <c r="BD491"/>
      <c r="BE491"/>
    </row>
    <row r="492" spans="1:57" s="28" customFormat="1" x14ac:dyDescent="0.25">
      <c r="A492" s="5"/>
      <c r="B492" s="5"/>
      <c r="C492" s="5"/>
      <c r="D492" s="5"/>
      <c r="E492" s="5"/>
      <c r="F492" s="5"/>
      <c r="G492" s="5"/>
      <c r="AK492"/>
      <c r="AL492"/>
      <c r="AM492"/>
      <c r="AN492"/>
      <c r="AO492"/>
      <c r="AP492"/>
      <c r="AQ492"/>
      <c r="AR492"/>
      <c r="AS492"/>
      <c r="AT492"/>
      <c r="AU492"/>
      <c r="AV492"/>
      <c r="AW492"/>
      <c r="AX492"/>
      <c r="AY492"/>
      <c r="AZ492"/>
      <c r="BA492"/>
      <c r="BB492"/>
      <c r="BC492"/>
      <c r="BD492"/>
      <c r="BE492"/>
    </row>
    <row r="493" spans="1:57" s="28" customFormat="1" x14ac:dyDescent="0.25">
      <c r="A493" s="5"/>
      <c r="B493" s="5"/>
      <c r="C493" s="5"/>
      <c r="D493" s="5"/>
      <c r="E493" s="5"/>
      <c r="F493" s="5"/>
      <c r="G493" s="5"/>
      <c r="AK493"/>
      <c r="AL493"/>
      <c r="AM493"/>
      <c r="AN493"/>
      <c r="AO493"/>
      <c r="AP493"/>
      <c r="AQ493"/>
      <c r="AR493"/>
      <c r="AS493"/>
      <c r="AT493"/>
      <c r="AU493"/>
      <c r="AV493"/>
      <c r="AW493"/>
      <c r="AX493"/>
      <c r="AY493"/>
      <c r="AZ493"/>
      <c r="BA493"/>
      <c r="BB493"/>
      <c r="BC493"/>
      <c r="BD493"/>
      <c r="BE493"/>
    </row>
    <row r="494" spans="1:57" s="28" customFormat="1" x14ac:dyDescent="0.25">
      <c r="A494" s="5"/>
      <c r="B494" s="5"/>
      <c r="C494" s="5"/>
      <c r="D494" s="5"/>
      <c r="E494" s="5"/>
      <c r="F494" s="5"/>
      <c r="G494" s="5"/>
      <c r="AK494"/>
      <c r="AL494"/>
      <c r="AM494"/>
      <c r="AN494"/>
      <c r="AO494"/>
      <c r="AP494"/>
      <c r="AQ494"/>
      <c r="AR494"/>
      <c r="AS494"/>
      <c r="AT494"/>
      <c r="AU494"/>
      <c r="AV494"/>
      <c r="AW494"/>
      <c r="AX494"/>
      <c r="AY494"/>
      <c r="AZ494"/>
      <c r="BA494"/>
      <c r="BB494"/>
      <c r="BC494"/>
      <c r="BD494"/>
      <c r="BE494"/>
    </row>
    <row r="495" spans="1:57" s="28" customFormat="1" x14ac:dyDescent="0.25">
      <c r="A495" s="5"/>
      <c r="B495" s="5"/>
      <c r="C495" s="5"/>
      <c r="D495" s="5"/>
      <c r="E495" s="5"/>
      <c r="F495" s="5"/>
      <c r="G495" s="5"/>
      <c r="AK495"/>
      <c r="AL495"/>
      <c r="AM495"/>
      <c r="AN495"/>
      <c r="AO495"/>
      <c r="AP495"/>
      <c r="AQ495"/>
      <c r="AR495"/>
      <c r="AS495"/>
      <c r="AT495"/>
      <c r="AU495"/>
      <c r="AV495"/>
      <c r="AW495"/>
      <c r="AX495"/>
      <c r="AY495"/>
      <c r="AZ495"/>
      <c r="BA495"/>
      <c r="BB495"/>
      <c r="BC495"/>
      <c r="BD495"/>
      <c r="BE495"/>
    </row>
    <row r="496" spans="1:57" s="28" customFormat="1" x14ac:dyDescent="0.25">
      <c r="A496" s="5"/>
      <c r="B496" s="5"/>
      <c r="C496" s="5"/>
      <c r="D496" s="5"/>
      <c r="E496" s="5"/>
      <c r="F496" s="5"/>
      <c r="G496" s="5"/>
      <c r="AK496"/>
      <c r="AL496"/>
      <c r="AM496"/>
      <c r="AN496"/>
      <c r="AO496"/>
      <c r="AP496"/>
      <c r="AQ496"/>
      <c r="AR496"/>
      <c r="AS496"/>
      <c r="AT496"/>
      <c r="AU496"/>
      <c r="AV496"/>
      <c r="AW496"/>
      <c r="AX496"/>
      <c r="AY496"/>
      <c r="AZ496"/>
      <c r="BA496"/>
      <c r="BB496"/>
      <c r="BC496"/>
      <c r="BD496"/>
      <c r="BE496"/>
    </row>
    <row r="497" spans="1:57" s="28" customFormat="1" x14ac:dyDescent="0.25">
      <c r="A497" s="5"/>
      <c r="B497" s="5"/>
      <c r="C497" s="5"/>
      <c r="D497" s="5"/>
      <c r="E497" s="5"/>
      <c r="F497" s="5"/>
      <c r="G497" s="5"/>
      <c r="AK497"/>
      <c r="AL497"/>
      <c r="AM497"/>
      <c r="AN497"/>
      <c r="AO497"/>
      <c r="AP497"/>
      <c r="AQ497"/>
      <c r="AR497"/>
      <c r="AS497"/>
      <c r="AT497"/>
      <c r="AU497"/>
      <c r="AV497"/>
      <c r="AW497"/>
      <c r="AX497"/>
      <c r="AY497"/>
      <c r="AZ497"/>
      <c r="BA497"/>
      <c r="BB497"/>
      <c r="BC497"/>
      <c r="BD497"/>
      <c r="BE497"/>
    </row>
    <row r="498" spans="1:57" s="28" customFormat="1" x14ac:dyDescent="0.25">
      <c r="A498" s="5"/>
      <c r="B498" s="5"/>
      <c r="C498" s="5"/>
      <c r="D498" s="5"/>
      <c r="E498" s="5"/>
      <c r="F498" s="5"/>
      <c r="G498" s="5"/>
      <c r="AK498"/>
      <c r="AL498"/>
      <c r="AM498"/>
      <c r="AN498"/>
      <c r="AO498"/>
      <c r="AP498"/>
      <c r="AQ498"/>
      <c r="AR498"/>
      <c r="AS498"/>
      <c r="AT498"/>
      <c r="AU498"/>
      <c r="AV498"/>
      <c r="AW498"/>
      <c r="AX498"/>
      <c r="AY498"/>
      <c r="AZ498"/>
      <c r="BA498"/>
      <c r="BB498"/>
      <c r="BC498"/>
      <c r="BD498"/>
      <c r="BE498"/>
    </row>
    <row r="499" spans="1:57" s="28" customFormat="1" x14ac:dyDescent="0.25">
      <c r="A499" s="5"/>
      <c r="B499" s="5"/>
      <c r="C499" s="5"/>
      <c r="D499" s="5"/>
      <c r="E499" s="5"/>
      <c r="F499" s="5"/>
      <c r="G499" s="5"/>
      <c r="AK499"/>
      <c r="AL499"/>
      <c r="AM499"/>
      <c r="AN499"/>
      <c r="AO499"/>
      <c r="AP499"/>
      <c r="AQ499"/>
      <c r="AR499"/>
      <c r="AS499"/>
      <c r="AT499"/>
      <c r="AU499"/>
      <c r="AV499"/>
      <c r="AW499"/>
      <c r="AX499"/>
      <c r="AY499"/>
      <c r="AZ499"/>
      <c r="BA499"/>
      <c r="BB499"/>
      <c r="BC499"/>
      <c r="BD499"/>
      <c r="BE499"/>
    </row>
    <row r="500" spans="1:57" s="28" customFormat="1" x14ac:dyDescent="0.25">
      <c r="A500" s="5"/>
      <c r="B500" s="5"/>
      <c r="C500" s="5"/>
      <c r="D500" s="5"/>
      <c r="E500" s="5"/>
      <c r="F500" s="5"/>
      <c r="G500" s="5"/>
      <c r="AK500"/>
      <c r="AL500"/>
      <c r="AM500"/>
      <c r="AN500"/>
      <c r="AO500"/>
      <c r="AP500"/>
      <c r="AQ500"/>
      <c r="AR500"/>
      <c r="AS500"/>
      <c r="AT500"/>
      <c r="AU500"/>
      <c r="AV500"/>
      <c r="AW500"/>
      <c r="AX500"/>
      <c r="AY500"/>
      <c r="AZ500"/>
      <c r="BA500"/>
      <c r="BB500"/>
      <c r="BC500"/>
      <c r="BD500"/>
      <c r="BE500"/>
    </row>
    <row r="501" spans="1:57" s="28" customFormat="1" x14ac:dyDescent="0.25">
      <c r="A501" s="5"/>
      <c r="B501" s="5"/>
      <c r="C501" s="5"/>
      <c r="D501" s="5"/>
      <c r="E501" s="5"/>
      <c r="F501" s="5"/>
      <c r="G501" s="5"/>
      <c r="AK501"/>
      <c r="AL501"/>
      <c r="AM501"/>
      <c r="AN501"/>
      <c r="AO501"/>
      <c r="AP501"/>
      <c r="AQ501"/>
      <c r="AR501"/>
      <c r="AS501"/>
      <c r="AT501"/>
      <c r="AU501"/>
      <c r="AV501"/>
      <c r="AW501"/>
      <c r="AX501"/>
      <c r="AY501"/>
      <c r="AZ501"/>
      <c r="BA501"/>
      <c r="BB501"/>
      <c r="BC501"/>
      <c r="BD501"/>
      <c r="BE501"/>
    </row>
    <row r="502" spans="1:57" s="28" customFormat="1" x14ac:dyDescent="0.25">
      <c r="A502" s="5"/>
      <c r="B502" s="5"/>
      <c r="C502" s="5"/>
      <c r="D502" s="5"/>
      <c r="E502" s="5"/>
      <c r="F502" s="5"/>
      <c r="G502" s="5"/>
      <c r="AK502"/>
      <c r="AL502"/>
      <c r="AM502"/>
      <c r="AN502"/>
      <c r="AO502"/>
      <c r="AP502"/>
      <c r="AQ502"/>
      <c r="AR502"/>
      <c r="AS502"/>
      <c r="AT502"/>
      <c r="AU502"/>
      <c r="AV502"/>
      <c r="AW502"/>
      <c r="AX502"/>
      <c r="AY502"/>
      <c r="AZ502"/>
      <c r="BA502"/>
      <c r="BB502"/>
      <c r="BC502"/>
      <c r="BD502"/>
      <c r="BE502"/>
    </row>
    <row r="503" spans="1:57" s="28" customFormat="1" x14ac:dyDescent="0.25">
      <c r="A503" s="5"/>
      <c r="B503" s="5"/>
      <c r="C503" s="5"/>
      <c r="D503" s="5"/>
      <c r="E503" s="5"/>
      <c r="F503" s="5"/>
      <c r="G503" s="5"/>
      <c r="AK503"/>
      <c r="AL503"/>
      <c r="AM503"/>
      <c r="AN503"/>
      <c r="AO503"/>
      <c r="AP503"/>
      <c r="AQ503"/>
      <c r="AR503"/>
      <c r="AS503"/>
      <c r="AT503"/>
      <c r="AU503"/>
      <c r="AV503"/>
      <c r="AW503"/>
      <c r="AX503"/>
      <c r="AY503"/>
      <c r="AZ503"/>
      <c r="BA503"/>
      <c r="BB503"/>
      <c r="BC503"/>
      <c r="BD503"/>
      <c r="BE503"/>
    </row>
    <row r="504" spans="1:57" s="28" customFormat="1" x14ac:dyDescent="0.25">
      <c r="A504" s="5"/>
      <c r="B504" s="5"/>
      <c r="C504" s="5"/>
      <c r="D504" s="5"/>
      <c r="E504" s="5"/>
      <c r="F504" s="5"/>
      <c r="G504" s="5"/>
      <c r="AK504"/>
      <c r="AL504"/>
      <c r="AM504"/>
      <c r="AN504"/>
      <c r="AO504"/>
      <c r="AP504"/>
      <c r="AQ504"/>
      <c r="AR504"/>
      <c r="AS504"/>
      <c r="AT504"/>
      <c r="AU504"/>
      <c r="AV504"/>
      <c r="AW504"/>
      <c r="AX504"/>
      <c r="AY504"/>
      <c r="AZ504"/>
      <c r="BA504"/>
      <c r="BB504"/>
      <c r="BC504"/>
      <c r="BD504"/>
      <c r="BE504"/>
    </row>
    <row r="505" spans="1:57" s="28" customFormat="1" x14ac:dyDescent="0.25">
      <c r="A505" s="5"/>
      <c r="B505" s="5"/>
      <c r="C505" s="5"/>
      <c r="D505" s="5"/>
      <c r="E505" s="5"/>
      <c r="F505" s="5"/>
      <c r="G505" s="5"/>
      <c r="AK505"/>
      <c r="AL505"/>
      <c r="AM505"/>
      <c r="AN505"/>
      <c r="AO505"/>
      <c r="AP505"/>
      <c r="AQ505"/>
      <c r="AR505"/>
      <c r="AS505"/>
      <c r="AT505"/>
      <c r="AU505"/>
      <c r="AV505"/>
      <c r="AW505"/>
      <c r="AX505"/>
      <c r="AY505"/>
      <c r="AZ505"/>
      <c r="BA505"/>
      <c r="BB505"/>
      <c r="BC505"/>
      <c r="BD505"/>
      <c r="BE505"/>
    </row>
    <row r="506" spans="1:57" s="28" customFormat="1" x14ac:dyDescent="0.25">
      <c r="A506" s="5"/>
      <c r="B506" s="5"/>
      <c r="C506" s="5"/>
      <c r="D506" s="5"/>
      <c r="E506" s="5"/>
      <c r="F506" s="5"/>
      <c r="G506" s="5"/>
      <c r="AK506"/>
      <c r="AL506"/>
      <c r="AM506"/>
      <c r="AN506"/>
      <c r="AO506"/>
      <c r="AP506"/>
      <c r="AQ506"/>
      <c r="AR506"/>
      <c r="AS506"/>
      <c r="AT506"/>
      <c r="AU506"/>
      <c r="AV506"/>
      <c r="AW506"/>
      <c r="AX506"/>
      <c r="AY506"/>
      <c r="AZ506"/>
      <c r="BA506"/>
      <c r="BB506"/>
      <c r="BC506"/>
      <c r="BD506"/>
      <c r="BE506"/>
    </row>
    <row r="507" spans="1:57" s="28" customFormat="1" x14ac:dyDescent="0.25">
      <c r="A507" s="5"/>
      <c r="B507" s="5"/>
      <c r="C507" s="5"/>
      <c r="D507" s="5"/>
      <c r="E507" s="5"/>
      <c r="F507" s="5"/>
      <c r="G507" s="5"/>
      <c r="AK507"/>
      <c r="AL507"/>
      <c r="AM507"/>
      <c r="AN507"/>
      <c r="AO507"/>
      <c r="AP507"/>
      <c r="AQ507"/>
      <c r="AR507"/>
      <c r="AS507"/>
      <c r="AT507"/>
      <c r="AU507"/>
      <c r="AV507"/>
      <c r="AW507"/>
      <c r="AX507"/>
      <c r="AY507"/>
      <c r="AZ507"/>
      <c r="BA507"/>
      <c r="BB507"/>
      <c r="BC507"/>
      <c r="BD507"/>
      <c r="BE507"/>
    </row>
    <row r="508" spans="1:57" s="28" customFormat="1" x14ac:dyDescent="0.25">
      <c r="A508" s="5"/>
      <c r="B508" s="5"/>
      <c r="C508" s="5"/>
      <c r="D508" s="5"/>
      <c r="E508" s="5"/>
      <c r="F508" s="5"/>
      <c r="G508" s="5"/>
      <c r="AK508"/>
      <c r="AL508"/>
      <c r="AM508"/>
      <c r="AN508"/>
      <c r="AO508"/>
      <c r="AP508"/>
      <c r="AQ508"/>
      <c r="AR508"/>
      <c r="AS508"/>
      <c r="AT508"/>
      <c r="AU508"/>
      <c r="AV508"/>
      <c r="AW508"/>
      <c r="AX508"/>
      <c r="AY508"/>
      <c r="AZ508"/>
      <c r="BA508"/>
      <c r="BB508"/>
      <c r="BC508"/>
      <c r="BD508"/>
      <c r="BE508"/>
    </row>
    <row r="509" spans="1:57" s="28" customFormat="1" x14ac:dyDescent="0.25">
      <c r="A509" s="5"/>
      <c r="B509" s="5"/>
      <c r="C509" s="5"/>
      <c r="D509" s="5"/>
      <c r="E509" s="5"/>
      <c r="F509" s="5"/>
      <c r="G509" s="5"/>
      <c r="AK509"/>
      <c r="AL509"/>
      <c r="AM509"/>
      <c r="AN509"/>
      <c r="AO509"/>
      <c r="AP509"/>
      <c r="AQ509"/>
      <c r="AR509"/>
      <c r="AS509"/>
      <c r="AT509"/>
      <c r="AU509"/>
      <c r="AV509"/>
      <c r="AW509"/>
      <c r="AX509"/>
      <c r="AY509"/>
      <c r="AZ509"/>
      <c r="BA509"/>
      <c r="BB509"/>
      <c r="BC509"/>
      <c r="BD509"/>
      <c r="BE509"/>
    </row>
    <row r="510" spans="1:57" s="28" customFormat="1" x14ac:dyDescent="0.25">
      <c r="A510" s="5"/>
      <c r="B510" s="5"/>
      <c r="C510" s="5"/>
      <c r="D510" s="5"/>
      <c r="E510" s="5"/>
      <c r="F510" s="5"/>
      <c r="G510" s="5"/>
      <c r="AK510"/>
      <c r="AL510"/>
      <c r="AM510"/>
      <c r="AN510"/>
      <c r="AO510"/>
      <c r="AP510"/>
      <c r="AQ510"/>
      <c r="AR510"/>
      <c r="AS510"/>
      <c r="AT510"/>
      <c r="AU510"/>
      <c r="AV510"/>
      <c r="AW510"/>
      <c r="AX510"/>
      <c r="AY510"/>
      <c r="AZ510"/>
      <c r="BA510"/>
      <c r="BB510"/>
      <c r="BC510"/>
      <c r="BD510"/>
      <c r="BE510"/>
    </row>
    <row r="511" spans="1:57" s="28" customFormat="1" x14ac:dyDescent="0.25">
      <c r="A511" s="5"/>
      <c r="B511" s="5"/>
      <c r="C511" s="5"/>
      <c r="D511" s="5"/>
      <c r="E511" s="5"/>
      <c r="F511" s="5"/>
      <c r="G511" s="5"/>
      <c r="AK511"/>
      <c r="AL511"/>
      <c r="AM511"/>
      <c r="AN511"/>
      <c r="AO511"/>
      <c r="AP511"/>
      <c r="AQ511"/>
      <c r="AR511"/>
      <c r="AS511"/>
      <c r="AT511"/>
      <c r="AU511"/>
      <c r="AV511"/>
      <c r="AW511"/>
      <c r="AX511"/>
      <c r="AY511"/>
      <c r="AZ511"/>
      <c r="BA511"/>
      <c r="BB511"/>
      <c r="BC511"/>
      <c r="BD511"/>
      <c r="BE511"/>
    </row>
    <row r="512" spans="1:57" s="28" customFormat="1" x14ac:dyDescent="0.25">
      <c r="A512" s="5"/>
      <c r="B512" s="5"/>
      <c r="C512" s="5"/>
      <c r="D512" s="5"/>
      <c r="E512" s="5"/>
      <c r="F512" s="5"/>
      <c r="G512" s="5"/>
      <c r="AK512"/>
      <c r="AL512"/>
      <c r="AM512"/>
      <c r="AN512"/>
      <c r="AO512"/>
      <c r="AP512"/>
      <c r="AQ512"/>
      <c r="AR512"/>
      <c r="AS512"/>
      <c r="AT512"/>
      <c r="AU512"/>
      <c r="AV512"/>
      <c r="AW512"/>
      <c r="AX512"/>
      <c r="AY512"/>
      <c r="AZ512"/>
      <c r="BA512"/>
      <c r="BB512"/>
      <c r="BC512"/>
      <c r="BD512"/>
      <c r="BE512"/>
    </row>
    <row r="513" spans="1:57" s="28" customFormat="1" x14ac:dyDescent="0.25">
      <c r="A513" s="5"/>
      <c r="B513" s="5"/>
      <c r="C513" s="5"/>
      <c r="D513" s="5"/>
      <c r="E513" s="5"/>
      <c r="F513" s="5"/>
      <c r="G513" s="5"/>
      <c r="AK513"/>
      <c r="AL513"/>
      <c r="AM513"/>
      <c r="AN513"/>
      <c r="AO513"/>
      <c r="AP513"/>
      <c r="AQ513"/>
      <c r="AR513"/>
      <c r="AS513"/>
      <c r="AT513"/>
      <c r="AU513"/>
      <c r="AV513"/>
      <c r="AW513"/>
      <c r="AX513"/>
      <c r="AY513"/>
      <c r="AZ513"/>
      <c r="BA513"/>
      <c r="BB513"/>
      <c r="BC513"/>
      <c r="BD513"/>
      <c r="BE513"/>
    </row>
    <row r="514" spans="1:57" s="28" customFormat="1" x14ac:dyDescent="0.25">
      <c r="A514" s="5"/>
      <c r="B514" s="5"/>
      <c r="C514" s="5"/>
      <c r="D514" s="5"/>
      <c r="E514" s="5"/>
      <c r="F514" s="5"/>
      <c r="G514" s="5"/>
      <c r="AK514"/>
      <c r="AL514"/>
      <c r="AM514"/>
      <c r="AN514"/>
      <c r="AO514"/>
      <c r="AP514"/>
      <c r="AQ514"/>
      <c r="AR514"/>
      <c r="AS514"/>
      <c r="AT514"/>
      <c r="AU514"/>
      <c r="AV514"/>
      <c r="AW514"/>
      <c r="AX514"/>
      <c r="AY514"/>
      <c r="AZ514"/>
      <c r="BA514"/>
      <c r="BB514"/>
      <c r="BC514"/>
      <c r="BD514"/>
      <c r="BE514"/>
    </row>
    <row r="515" spans="1:57" s="28" customFormat="1" x14ac:dyDescent="0.25">
      <c r="A515" s="5"/>
      <c r="B515" s="5"/>
      <c r="C515" s="5"/>
      <c r="D515" s="5"/>
      <c r="E515" s="5"/>
      <c r="F515" s="5"/>
      <c r="G515" s="5"/>
      <c r="AK515"/>
      <c r="AL515"/>
      <c r="AM515"/>
      <c r="AN515"/>
      <c r="AO515"/>
      <c r="AP515"/>
      <c r="AQ515"/>
      <c r="AR515"/>
      <c r="AS515"/>
      <c r="AT515"/>
      <c r="AU515"/>
      <c r="AV515"/>
      <c r="AW515"/>
      <c r="AX515"/>
      <c r="AY515"/>
      <c r="AZ515"/>
      <c r="BA515"/>
      <c r="BB515"/>
      <c r="BC515"/>
      <c r="BD515"/>
      <c r="BE515"/>
    </row>
    <row r="516" spans="1:57" s="28" customFormat="1" x14ac:dyDescent="0.25">
      <c r="A516" s="5"/>
      <c r="B516" s="5"/>
      <c r="C516" s="5"/>
      <c r="D516" s="5"/>
      <c r="E516" s="5"/>
      <c r="F516" s="5"/>
      <c r="G516" s="5"/>
      <c r="AK516"/>
      <c r="AL516"/>
      <c r="AM516"/>
      <c r="AN516"/>
      <c r="AO516"/>
      <c r="AP516"/>
      <c r="AQ516"/>
      <c r="AR516"/>
      <c r="AS516"/>
      <c r="AT516"/>
      <c r="AU516"/>
      <c r="AV516"/>
      <c r="AW516"/>
      <c r="AX516"/>
      <c r="AY516"/>
      <c r="AZ516"/>
      <c r="BA516"/>
      <c r="BB516"/>
      <c r="BC516"/>
      <c r="BD516"/>
      <c r="BE516"/>
    </row>
    <row r="517" spans="1:57" s="28" customFormat="1" x14ac:dyDescent="0.25">
      <c r="A517" s="5"/>
      <c r="B517" s="5"/>
      <c r="C517" s="5"/>
      <c r="D517" s="5"/>
      <c r="E517" s="5"/>
      <c r="F517" s="5"/>
      <c r="G517" s="5"/>
      <c r="AK517"/>
      <c r="AL517"/>
      <c r="AM517"/>
      <c r="AN517"/>
      <c r="AO517"/>
      <c r="AP517"/>
      <c r="AQ517"/>
      <c r="AR517"/>
      <c r="AS517"/>
      <c r="AT517"/>
      <c r="AU517"/>
      <c r="AV517"/>
      <c r="AW517"/>
      <c r="AX517"/>
      <c r="AY517"/>
      <c r="AZ517"/>
      <c r="BA517"/>
      <c r="BB517"/>
      <c r="BC517"/>
      <c r="BD517"/>
      <c r="BE517"/>
    </row>
    <row r="518" spans="1:57" s="28" customFormat="1" x14ac:dyDescent="0.25">
      <c r="A518" s="5"/>
      <c r="B518" s="5"/>
      <c r="C518" s="5"/>
      <c r="D518" s="5"/>
      <c r="E518" s="5"/>
      <c r="F518" s="5"/>
      <c r="G518" s="5"/>
      <c r="AK518"/>
      <c r="AL518"/>
      <c r="AM518"/>
      <c r="AN518"/>
      <c r="AO518"/>
      <c r="AP518"/>
      <c r="AQ518"/>
      <c r="AR518"/>
      <c r="AS518"/>
      <c r="AT518"/>
      <c r="AU518"/>
      <c r="AV518"/>
      <c r="AW518"/>
      <c r="AX518"/>
      <c r="AY518"/>
      <c r="AZ518"/>
      <c r="BA518"/>
      <c r="BB518"/>
      <c r="BC518"/>
      <c r="BD518"/>
      <c r="BE518"/>
    </row>
    <row r="519" spans="1:57" s="28" customFormat="1" x14ac:dyDescent="0.25">
      <c r="A519" s="5"/>
      <c r="B519" s="5"/>
      <c r="C519" s="5"/>
      <c r="D519" s="5"/>
      <c r="E519" s="5"/>
      <c r="F519" s="5"/>
      <c r="G519" s="5"/>
      <c r="AK519"/>
      <c r="AL519"/>
      <c r="AM519"/>
      <c r="AN519"/>
      <c r="AO519"/>
      <c r="AP519"/>
      <c r="AQ519"/>
      <c r="AR519"/>
      <c r="AS519"/>
      <c r="AT519"/>
      <c r="AU519"/>
      <c r="AV519"/>
      <c r="AW519"/>
      <c r="AX519"/>
      <c r="AY519"/>
      <c r="AZ519"/>
      <c r="BA519"/>
      <c r="BB519"/>
      <c r="BC519"/>
      <c r="BD519"/>
      <c r="BE519"/>
    </row>
    <row r="520" spans="1:57" s="28" customFormat="1" x14ac:dyDescent="0.25">
      <c r="A520" s="5"/>
      <c r="B520" s="5"/>
      <c r="C520" s="5"/>
      <c r="D520" s="5"/>
      <c r="E520" s="5"/>
      <c r="F520" s="5"/>
      <c r="G520" s="5"/>
      <c r="AK520"/>
      <c r="AL520"/>
      <c r="AM520"/>
      <c r="AN520"/>
      <c r="AO520"/>
      <c r="AP520"/>
      <c r="AQ520"/>
      <c r="AR520"/>
      <c r="AS520"/>
      <c r="AT520"/>
      <c r="AU520"/>
      <c r="AV520"/>
      <c r="AW520"/>
      <c r="AX520"/>
      <c r="AY520"/>
      <c r="AZ520"/>
      <c r="BA520"/>
      <c r="BB520"/>
      <c r="BC520"/>
      <c r="BD520"/>
      <c r="BE520"/>
    </row>
    <row r="521" spans="1:57" s="28" customFormat="1" x14ac:dyDescent="0.25">
      <c r="A521" s="5"/>
      <c r="B521" s="5"/>
      <c r="C521" s="5"/>
      <c r="D521" s="5"/>
      <c r="E521" s="5"/>
      <c r="F521" s="5"/>
      <c r="G521" s="5"/>
      <c r="AK521"/>
      <c r="AL521"/>
      <c r="AM521"/>
      <c r="AN521"/>
      <c r="AO521"/>
      <c r="AP521"/>
      <c r="AQ521"/>
      <c r="AR521"/>
      <c r="AS521"/>
      <c r="AT521"/>
      <c r="AU521"/>
      <c r="AV521"/>
      <c r="AW521"/>
      <c r="AX521"/>
      <c r="AY521"/>
      <c r="AZ521"/>
      <c r="BA521"/>
      <c r="BB521"/>
      <c r="BC521"/>
      <c r="BD521"/>
      <c r="BE521"/>
    </row>
    <row r="522" spans="1:57" s="28" customFormat="1" x14ac:dyDescent="0.25">
      <c r="A522" s="5"/>
      <c r="B522" s="5"/>
      <c r="C522" s="5"/>
      <c r="D522" s="5"/>
      <c r="E522" s="5"/>
      <c r="F522" s="5"/>
      <c r="G522" s="5"/>
      <c r="AK522"/>
      <c r="AL522"/>
      <c r="AM522"/>
      <c r="AN522"/>
      <c r="AO522"/>
      <c r="AP522"/>
      <c r="AQ522"/>
      <c r="AR522"/>
      <c r="AS522"/>
      <c r="AT522"/>
      <c r="AU522"/>
      <c r="AV522"/>
      <c r="AW522"/>
      <c r="AX522"/>
      <c r="AY522"/>
      <c r="AZ522"/>
      <c r="BA522"/>
      <c r="BB522"/>
      <c r="BC522"/>
      <c r="BD522"/>
      <c r="BE522"/>
    </row>
    <row r="523" spans="1:57" s="28" customFormat="1" x14ac:dyDescent="0.25">
      <c r="A523" s="5"/>
      <c r="B523" s="5"/>
      <c r="C523" s="5"/>
      <c r="D523" s="5"/>
      <c r="E523" s="5"/>
      <c r="F523" s="5"/>
      <c r="G523" s="5"/>
      <c r="AK523"/>
      <c r="AL523"/>
      <c r="AM523"/>
      <c r="AN523"/>
      <c r="AO523"/>
      <c r="AP523"/>
      <c r="AQ523"/>
      <c r="AR523"/>
      <c r="AS523"/>
      <c r="AT523"/>
      <c r="AU523"/>
      <c r="AV523"/>
      <c r="AW523"/>
      <c r="AX523"/>
      <c r="AY523"/>
      <c r="AZ523"/>
      <c r="BA523"/>
      <c r="BB523"/>
      <c r="BC523"/>
      <c r="BD523"/>
      <c r="BE523"/>
    </row>
    <row r="524" spans="1:57" s="28" customFormat="1" x14ac:dyDescent="0.25">
      <c r="A524" s="5"/>
      <c r="B524" s="5"/>
      <c r="C524" s="5"/>
      <c r="D524" s="5"/>
      <c r="E524" s="5"/>
      <c r="F524" s="5"/>
      <c r="G524" s="5"/>
      <c r="AK524"/>
      <c r="AL524"/>
      <c r="AM524"/>
      <c r="AN524"/>
      <c r="AO524"/>
      <c r="AP524"/>
      <c r="AQ524"/>
      <c r="AR524"/>
      <c r="AS524"/>
      <c r="AT524"/>
      <c r="AU524"/>
      <c r="AV524"/>
      <c r="AW524"/>
      <c r="AX524"/>
      <c r="AY524"/>
      <c r="AZ524"/>
      <c r="BA524"/>
      <c r="BB524"/>
      <c r="BC524"/>
      <c r="BD524"/>
      <c r="BE524"/>
    </row>
    <row r="525" spans="1:57" s="28" customFormat="1" x14ac:dyDescent="0.25">
      <c r="A525" s="5"/>
      <c r="B525" s="5"/>
      <c r="C525" s="5"/>
      <c r="D525" s="5"/>
      <c r="E525" s="5"/>
      <c r="F525" s="5"/>
      <c r="G525" s="5"/>
      <c r="AK525"/>
      <c r="AL525"/>
      <c r="AM525"/>
      <c r="AN525"/>
      <c r="AO525"/>
      <c r="AP525"/>
      <c r="AQ525"/>
      <c r="AR525"/>
      <c r="AS525"/>
      <c r="AT525"/>
      <c r="AU525"/>
      <c r="AV525"/>
      <c r="AW525"/>
      <c r="AX525"/>
      <c r="AY525"/>
      <c r="AZ525"/>
      <c r="BA525"/>
      <c r="BB525"/>
      <c r="BC525"/>
      <c r="BD525"/>
      <c r="BE525"/>
    </row>
    <row r="526" spans="1:57" s="28" customFormat="1" x14ac:dyDescent="0.25">
      <c r="A526" s="5"/>
      <c r="B526" s="5"/>
      <c r="C526" s="5"/>
      <c r="D526" s="5"/>
      <c r="E526" s="5"/>
      <c r="F526" s="5"/>
      <c r="G526" s="5"/>
      <c r="AK526"/>
      <c r="AL526"/>
      <c r="AM526"/>
      <c r="AN526"/>
      <c r="AO526"/>
      <c r="AP526"/>
      <c r="AQ526"/>
      <c r="AR526"/>
      <c r="AS526"/>
      <c r="AT526"/>
      <c r="AU526"/>
      <c r="AV526"/>
      <c r="AW526"/>
      <c r="AX526"/>
      <c r="AY526"/>
      <c r="AZ526"/>
      <c r="BA526"/>
      <c r="BB526"/>
      <c r="BC526"/>
      <c r="BD526"/>
      <c r="BE526"/>
    </row>
    <row r="527" spans="1:57" s="28" customFormat="1" x14ac:dyDescent="0.25">
      <c r="A527" s="5"/>
      <c r="B527" s="5"/>
      <c r="C527" s="5"/>
      <c r="D527" s="5"/>
      <c r="E527" s="5"/>
      <c r="F527" s="5"/>
      <c r="G527" s="5"/>
      <c r="AK527"/>
      <c r="AL527"/>
      <c r="AM527"/>
      <c r="AN527"/>
      <c r="AO527"/>
      <c r="AP527"/>
      <c r="AQ527"/>
      <c r="AR527"/>
      <c r="AS527"/>
      <c r="AT527"/>
      <c r="AU527"/>
      <c r="AV527"/>
      <c r="AW527"/>
      <c r="AX527"/>
      <c r="AY527"/>
      <c r="AZ527"/>
      <c r="BA527"/>
      <c r="BB527"/>
      <c r="BC527"/>
      <c r="BD527"/>
      <c r="BE527"/>
    </row>
    <row r="528" spans="1:57" s="28" customFormat="1" x14ac:dyDescent="0.25">
      <c r="A528" s="5"/>
      <c r="B528" s="5"/>
      <c r="C528" s="5"/>
      <c r="D528" s="5"/>
      <c r="E528" s="5"/>
      <c r="F528" s="5"/>
      <c r="G528" s="5"/>
      <c r="AK528"/>
      <c r="AL528"/>
      <c r="AM528"/>
      <c r="AN528"/>
      <c r="AO528"/>
      <c r="AP528"/>
      <c r="AQ528"/>
      <c r="AR528"/>
      <c r="AS528"/>
      <c r="AT528"/>
      <c r="AU528"/>
      <c r="AV528"/>
      <c r="AW528"/>
      <c r="AX528"/>
      <c r="AY528"/>
      <c r="AZ528"/>
      <c r="BA528"/>
      <c r="BB528"/>
      <c r="BC528"/>
      <c r="BD528"/>
      <c r="BE528"/>
    </row>
    <row r="529" spans="1:57" s="28" customFormat="1" x14ac:dyDescent="0.25">
      <c r="A529" s="5"/>
      <c r="B529" s="5"/>
      <c r="C529" s="5"/>
      <c r="D529" s="5"/>
      <c r="E529" s="5"/>
      <c r="F529" s="5"/>
      <c r="G529" s="5"/>
      <c r="AK529"/>
      <c r="AL529"/>
      <c r="AM529"/>
      <c r="AN529"/>
      <c r="AO529"/>
      <c r="AP529"/>
      <c r="AQ529"/>
      <c r="AR529"/>
      <c r="AS529"/>
      <c r="AT529"/>
      <c r="AU529"/>
      <c r="AV529"/>
      <c r="AW529"/>
      <c r="AX529"/>
      <c r="AY529"/>
      <c r="AZ529"/>
      <c r="BA529"/>
      <c r="BB529"/>
      <c r="BC529"/>
      <c r="BD529"/>
      <c r="BE529"/>
    </row>
    <row r="530" spans="1:57" s="28" customFormat="1" x14ac:dyDescent="0.25">
      <c r="A530" s="5"/>
      <c r="B530" s="5"/>
      <c r="C530" s="5"/>
      <c r="D530" s="5"/>
      <c r="E530" s="5"/>
      <c r="F530" s="5"/>
      <c r="G530" s="5"/>
      <c r="AK530"/>
      <c r="AL530"/>
      <c r="AM530"/>
      <c r="AN530"/>
      <c r="AO530"/>
      <c r="AP530"/>
      <c r="AQ530"/>
      <c r="AR530"/>
      <c r="AS530"/>
      <c r="AT530"/>
      <c r="AU530"/>
      <c r="AV530"/>
      <c r="AW530"/>
      <c r="AX530"/>
      <c r="AY530"/>
      <c r="AZ530"/>
      <c r="BA530"/>
      <c r="BB530"/>
      <c r="BC530"/>
      <c r="BD530"/>
      <c r="BE530"/>
    </row>
    <row r="531" spans="1:57" s="28" customFormat="1" x14ac:dyDescent="0.25">
      <c r="A531" s="5"/>
      <c r="B531" s="5"/>
      <c r="C531" s="5"/>
      <c r="D531" s="5"/>
      <c r="E531" s="5"/>
      <c r="F531" s="5"/>
      <c r="G531" s="5"/>
      <c r="AK531"/>
      <c r="AL531"/>
      <c r="AM531"/>
      <c r="AN531"/>
      <c r="AO531"/>
      <c r="AP531"/>
      <c r="AQ531"/>
      <c r="AR531"/>
      <c r="AS531"/>
      <c r="AT531"/>
      <c r="AU531"/>
      <c r="AV531"/>
      <c r="AW531"/>
      <c r="AX531"/>
      <c r="AY531"/>
      <c r="AZ531"/>
      <c r="BA531"/>
      <c r="BB531"/>
      <c r="BC531"/>
      <c r="BD531"/>
      <c r="BE531"/>
    </row>
    <row r="532" spans="1:57" s="28" customFormat="1" x14ac:dyDescent="0.25">
      <c r="A532" s="5"/>
      <c r="B532" s="5"/>
      <c r="C532" s="5"/>
      <c r="D532" s="5"/>
      <c r="E532" s="5"/>
      <c r="F532" s="5"/>
      <c r="G532" s="5"/>
      <c r="AK532"/>
      <c r="AL532"/>
      <c r="AM532"/>
      <c r="AN532"/>
      <c r="AO532"/>
      <c r="AP532"/>
      <c r="AQ532"/>
      <c r="AR532"/>
      <c r="AS532"/>
      <c r="AT532"/>
      <c r="AU532"/>
      <c r="AV532"/>
      <c r="AW532"/>
      <c r="AX532"/>
      <c r="AY532"/>
      <c r="AZ532"/>
      <c r="BA532"/>
      <c r="BB532"/>
      <c r="BC532"/>
      <c r="BD532"/>
      <c r="BE532"/>
    </row>
    <row r="533" spans="1:57" s="28" customFormat="1" x14ac:dyDescent="0.25">
      <c r="A533" s="5"/>
      <c r="B533" s="5"/>
      <c r="C533" s="5"/>
      <c r="D533" s="5"/>
      <c r="E533" s="5"/>
      <c r="F533" s="5"/>
      <c r="G533" s="5"/>
      <c r="AK533"/>
      <c r="AL533"/>
      <c r="AM533"/>
      <c r="AN533"/>
      <c r="AO533"/>
      <c r="AP533"/>
      <c r="AQ533"/>
      <c r="AR533"/>
      <c r="AS533"/>
      <c r="AT533"/>
      <c r="AU533"/>
      <c r="AV533"/>
      <c r="AW533"/>
      <c r="AX533"/>
      <c r="AY533"/>
      <c r="AZ533"/>
      <c r="BA533"/>
      <c r="BB533"/>
      <c r="BC533"/>
      <c r="BD533"/>
      <c r="BE533"/>
    </row>
    <row r="534" spans="1:57" s="28" customFormat="1" x14ac:dyDescent="0.25">
      <c r="A534" s="5"/>
      <c r="B534" s="5"/>
      <c r="C534" s="5"/>
      <c r="D534" s="5"/>
      <c r="E534" s="5"/>
      <c r="F534" s="5"/>
      <c r="G534" s="5"/>
      <c r="AK534"/>
      <c r="AL534"/>
      <c r="AM534"/>
      <c r="AN534"/>
      <c r="AO534"/>
      <c r="AP534"/>
      <c r="AQ534"/>
      <c r="AR534"/>
      <c r="AS534"/>
      <c r="AT534"/>
      <c r="AU534"/>
      <c r="AV534"/>
      <c r="AW534"/>
      <c r="AX534"/>
      <c r="AY534"/>
      <c r="AZ534"/>
      <c r="BA534"/>
      <c r="BB534"/>
      <c r="BC534"/>
      <c r="BD534"/>
      <c r="BE534"/>
    </row>
    <row r="535" spans="1:57" s="28" customFormat="1" x14ac:dyDescent="0.25">
      <c r="A535" s="5"/>
      <c r="B535" s="5"/>
      <c r="C535" s="5"/>
      <c r="D535" s="5"/>
      <c r="E535" s="5"/>
      <c r="F535" s="5"/>
      <c r="G535" s="5"/>
      <c r="AK535"/>
      <c r="AL535"/>
      <c r="AM535"/>
      <c r="AN535"/>
      <c r="AO535"/>
      <c r="AP535"/>
      <c r="AQ535"/>
      <c r="AR535"/>
      <c r="AS535"/>
      <c r="AT535"/>
      <c r="AU535"/>
      <c r="AV535"/>
      <c r="AW535"/>
      <c r="AX535"/>
      <c r="AY535"/>
      <c r="AZ535"/>
      <c r="BA535"/>
      <c r="BB535"/>
      <c r="BC535"/>
      <c r="BD535"/>
      <c r="BE535"/>
    </row>
    <row r="536" spans="1:57" s="28" customFormat="1" x14ac:dyDescent="0.25">
      <c r="A536" s="5"/>
      <c r="B536" s="5"/>
      <c r="C536" s="5"/>
      <c r="D536" s="5"/>
      <c r="E536" s="5"/>
      <c r="F536" s="5"/>
      <c r="G536" s="5"/>
      <c r="AK536"/>
      <c r="AL536"/>
      <c r="AM536"/>
      <c r="AN536"/>
      <c r="AO536"/>
      <c r="AP536"/>
      <c r="AQ536"/>
      <c r="AR536"/>
      <c r="AS536"/>
      <c r="AT536"/>
      <c r="AU536"/>
      <c r="AV536"/>
      <c r="AW536"/>
      <c r="AX536"/>
      <c r="AY536"/>
      <c r="AZ536"/>
      <c r="BA536"/>
      <c r="BB536"/>
      <c r="BC536"/>
      <c r="BD536"/>
      <c r="BE536"/>
    </row>
    <row r="537" spans="1:57" s="28" customFormat="1" x14ac:dyDescent="0.25">
      <c r="A537" s="5"/>
      <c r="B537" s="5"/>
      <c r="C537" s="5"/>
      <c r="D537" s="5"/>
      <c r="E537" s="5"/>
      <c r="F537" s="5"/>
      <c r="G537" s="5"/>
      <c r="AK537"/>
      <c r="AL537"/>
      <c r="AM537"/>
      <c r="AN537"/>
      <c r="AO537"/>
      <c r="AP537"/>
      <c r="AQ537"/>
      <c r="AR537"/>
      <c r="AS537"/>
      <c r="AT537"/>
      <c r="AU537"/>
      <c r="AV537"/>
      <c r="AW537"/>
      <c r="AX537"/>
      <c r="AY537"/>
      <c r="AZ537"/>
      <c r="BA537"/>
      <c r="BB537"/>
      <c r="BC537"/>
      <c r="BD537"/>
      <c r="BE537"/>
    </row>
    <row r="538" spans="1:57" s="28" customFormat="1" x14ac:dyDescent="0.25">
      <c r="A538" s="5"/>
      <c r="B538" s="5"/>
      <c r="C538" s="5"/>
      <c r="D538" s="5"/>
      <c r="E538" s="5"/>
      <c r="F538" s="5"/>
      <c r="G538" s="5"/>
      <c r="AK538"/>
      <c r="AL538"/>
      <c r="AM538"/>
      <c r="AN538"/>
      <c r="AO538"/>
      <c r="AP538"/>
      <c r="AQ538"/>
      <c r="AR538"/>
      <c r="AS538"/>
      <c r="AT538"/>
      <c r="AU538"/>
      <c r="AV538"/>
      <c r="AW538"/>
      <c r="AX538"/>
      <c r="AY538"/>
      <c r="AZ538"/>
      <c r="BA538"/>
      <c r="BB538"/>
      <c r="BC538"/>
      <c r="BD538"/>
      <c r="BE538"/>
    </row>
    <row r="539" spans="1:57" s="28" customFormat="1" x14ac:dyDescent="0.25">
      <c r="A539" s="5"/>
      <c r="B539" s="5"/>
      <c r="C539" s="5"/>
      <c r="D539" s="5"/>
      <c r="E539" s="5"/>
      <c r="F539" s="5"/>
      <c r="G539" s="5"/>
      <c r="AK539"/>
      <c r="AL539"/>
      <c r="AM539"/>
      <c r="AN539"/>
      <c r="AO539"/>
      <c r="AP539"/>
      <c r="AQ539"/>
      <c r="AR539"/>
      <c r="AS539"/>
      <c r="AT539"/>
      <c r="AU539"/>
      <c r="AV539"/>
      <c r="AW539"/>
      <c r="AX539"/>
      <c r="AY539"/>
      <c r="AZ539"/>
      <c r="BA539"/>
      <c r="BB539"/>
      <c r="BC539"/>
      <c r="BD539"/>
      <c r="BE539"/>
    </row>
    <row r="540" spans="1:57" s="28" customFormat="1" x14ac:dyDescent="0.25">
      <c r="A540" s="5"/>
      <c r="B540" s="5"/>
      <c r="C540" s="5"/>
      <c r="D540" s="5"/>
      <c r="E540" s="5"/>
      <c r="F540" s="5"/>
      <c r="G540" s="5"/>
      <c r="AK540"/>
      <c r="AL540"/>
      <c r="AM540"/>
      <c r="AN540"/>
      <c r="AO540"/>
      <c r="AP540"/>
      <c r="AQ540"/>
      <c r="AR540"/>
      <c r="AS540"/>
      <c r="AT540"/>
      <c r="AU540"/>
      <c r="AV540"/>
      <c r="AW540"/>
      <c r="AX540"/>
      <c r="AY540"/>
      <c r="AZ540"/>
      <c r="BA540"/>
      <c r="BB540"/>
      <c r="BC540"/>
      <c r="BD540"/>
      <c r="BE540"/>
    </row>
    <row r="541" spans="1:57" s="28" customFormat="1" x14ac:dyDescent="0.25">
      <c r="A541" s="5"/>
      <c r="B541" s="5"/>
      <c r="C541" s="5"/>
      <c r="D541" s="5"/>
      <c r="E541" s="5"/>
      <c r="F541" s="5"/>
      <c r="G541" s="5"/>
      <c r="AK541"/>
      <c r="AL541"/>
      <c r="AM541"/>
      <c r="AN541"/>
      <c r="AO541"/>
      <c r="AP541"/>
      <c r="AQ541"/>
      <c r="AR541"/>
      <c r="AS541"/>
      <c r="AT541"/>
      <c r="AU541"/>
      <c r="AV541"/>
      <c r="AW541"/>
      <c r="AX541"/>
      <c r="AY541"/>
      <c r="AZ541"/>
      <c r="BA541"/>
      <c r="BB541"/>
      <c r="BC541"/>
      <c r="BD541"/>
      <c r="BE541"/>
    </row>
    <row r="542" spans="1:57" s="28" customFormat="1" x14ac:dyDescent="0.25">
      <c r="A542" s="5"/>
      <c r="B542" s="5"/>
      <c r="C542" s="5"/>
      <c r="D542" s="5"/>
      <c r="E542" s="5"/>
      <c r="F542" s="5"/>
      <c r="G542" s="5"/>
      <c r="AK542"/>
      <c r="AL542"/>
      <c r="AM542"/>
      <c r="AN542"/>
      <c r="AO542"/>
      <c r="AP542"/>
      <c r="AQ542"/>
      <c r="AR542"/>
      <c r="AS542"/>
      <c r="AT542"/>
      <c r="AU542"/>
      <c r="AV542"/>
      <c r="AW542"/>
      <c r="AX542"/>
      <c r="AY542"/>
      <c r="AZ542"/>
      <c r="BA542"/>
      <c r="BB542"/>
      <c r="BC542"/>
      <c r="BD542"/>
      <c r="BE542"/>
    </row>
    <row r="543" spans="1:57" s="28" customFormat="1" x14ac:dyDescent="0.25">
      <c r="A543" s="5"/>
      <c r="B543" s="5"/>
      <c r="C543" s="5"/>
      <c r="D543" s="5"/>
      <c r="E543" s="5"/>
      <c r="F543" s="5"/>
      <c r="G543" s="5"/>
      <c r="AK543"/>
      <c r="AL543"/>
      <c r="AM543"/>
      <c r="AN543"/>
      <c r="AO543"/>
      <c r="AP543"/>
      <c r="AQ543"/>
      <c r="AR543"/>
      <c r="AS543"/>
      <c r="AT543"/>
      <c r="AU543"/>
      <c r="AV543"/>
      <c r="AW543"/>
      <c r="AX543"/>
      <c r="AY543"/>
      <c r="AZ543"/>
      <c r="BA543"/>
      <c r="BB543"/>
      <c r="BC543"/>
      <c r="BD543"/>
      <c r="BE543"/>
    </row>
    <row r="544" spans="1:57" s="28" customFormat="1" x14ac:dyDescent="0.25">
      <c r="A544" s="5"/>
      <c r="B544" s="5"/>
      <c r="C544" s="5"/>
      <c r="D544" s="5"/>
      <c r="E544" s="5"/>
      <c r="F544" s="5"/>
      <c r="G544" s="5"/>
      <c r="AK544"/>
      <c r="AL544"/>
      <c r="AM544"/>
      <c r="AN544"/>
      <c r="AO544"/>
      <c r="AP544"/>
      <c r="AQ544"/>
      <c r="AR544"/>
      <c r="AS544"/>
      <c r="AT544"/>
      <c r="AU544"/>
      <c r="AV544"/>
      <c r="AW544"/>
      <c r="AX544"/>
      <c r="AY544"/>
      <c r="AZ544"/>
      <c r="BA544"/>
      <c r="BB544"/>
      <c r="BC544"/>
      <c r="BD544"/>
      <c r="BE544"/>
    </row>
    <row r="545" spans="1:57" s="28" customFormat="1" x14ac:dyDescent="0.25">
      <c r="A545" s="5"/>
      <c r="B545" s="5"/>
      <c r="C545" s="5"/>
      <c r="D545" s="5"/>
      <c r="E545" s="5"/>
      <c r="F545" s="5"/>
      <c r="G545" s="5"/>
      <c r="AK545"/>
      <c r="AL545"/>
      <c r="AM545"/>
      <c r="AN545"/>
      <c r="AO545"/>
      <c r="AP545"/>
      <c r="AQ545"/>
      <c r="AR545"/>
      <c r="AS545"/>
      <c r="AT545"/>
      <c r="AU545"/>
      <c r="AV545"/>
      <c r="AW545"/>
      <c r="AX545"/>
      <c r="AY545"/>
      <c r="AZ545"/>
      <c r="BA545"/>
      <c r="BB545"/>
      <c r="BC545"/>
      <c r="BD545"/>
      <c r="BE545"/>
    </row>
    <row r="546" spans="1:57" s="28" customFormat="1" x14ac:dyDescent="0.25">
      <c r="A546" s="5"/>
      <c r="B546" s="5"/>
      <c r="C546" s="5"/>
      <c r="D546" s="5"/>
      <c r="E546" s="5"/>
      <c r="F546" s="5"/>
      <c r="G546" s="5"/>
      <c r="AK546"/>
      <c r="AL546"/>
      <c r="AM546"/>
      <c r="AN546"/>
      <c r="AO546"/>
      <c r="AP546"/>
      <c r="AQ546"/>
      <c r="AR546"/>
      <c r="AS546"/>
      <c r="AT546"/>
      <c r="AU546"/>
      <c r="AV546"/>
      <c r="AW546"/>
      <c r="AX546"/>
      <c r="AY546"/>
      <c r="AZ546"/>
      <c r="BA546"/>
      <c r="BB546"/>
      <c r="BC546"/>
      <c r="BD546"/>
      <c r="BE546"/>
    </row>
    <row r="547" spans="1:57" s="28" customFormat="1" x14ac:dyDescent="0.25">
      <c r="A547" s="5"/>
      <c r="B547" s="5"/>
      <c r="C547" s="5"/>
      <c r="D547" s="5"/>
      <c r="E547" s="5"/>
      <c r="F547" s="5"/>
      <c r="G547" s="5"/>
      <c r="AK547"/>
      <c r="AL547"/>
      <c r="AM547"/>
      <c r="AN547"/>
      <c r="AO547"/>
      <c r="AP547"/>
      <c r="AQ547"/>
      <c r="AR547"/>
      <c r="AS547"/>
      <c r="AT547"/>
      <c r="AU547"/>
      <c r="AV547"/>
      <c r="AW547"/>
      <c r="AX547"/>
      <c r="AY547"/>
      <c r="AZ547"/>
      <c r="BA547"/>
      <c r="BB547"/>
      <c r="BC547"/>
      <c r="BD547"/>
      <c r="BE547"/>
    </row>
    <row r="548" spans="1:57" s="28" customFormat="1" x14ac:dyDescent="0.25">
      <c r="A548" s="5"/>
      <c r="B548" s="5"/>
      <c r="C548" s="5"/>
      <c r="D548" s="5"/>
      <c r="E548" s="5"/>
      <c r="F548" s="5"/>
      <c r="G548" s="5"/>
      <c r="AK548"/>
      <c r="AL548"/>
      <c r="AM548"/>
      <c r="AN548"/>
      <c r="AO548"/>
      <c r="AP548"/>
      <c r="AQ548"/>
      <c r="AR548"/>
      <c r="AS548"/>
      <c r="AT548"/>
      <c r="AU548"/>
      <c r="AV548"/>
      <c r="AW548"/>
      <c r="AX548"/>
      <c r="AY548"/>
      <c r="AZ548"/>
      <c r="BA548"/>
      <c r="BB548"/>
      <c r="BC548"/>
      <c r="BD548"/>
      <c r="BE548"/>
    </row>
    <row r="549" spans="1:57" s="28" customFormat="1" x14ac:dyDescent="0.25">
      <c r="A549" s="5"/>
      <c r="B549" s="5"/>
      <c r="C549" s="5"/>
      <c r="D549" s="5"/>
      <c r="E549" s="5"/>
      <c r="F549" s="5"/>
      <c r="G549" s="5"/>
      <c r="AK549"/>
      <c r="AL549"/>
      <c r="AM549"/>
      <c r="AN549"/>
      <c r="AO549"/>
      <c r="AP549"/>
      <c r="AQ549"/>
      <c r="AR549"/>
      <c r="AS549"/>
      <c r="AT549"/>
      <c r="AU549"/>
      <c r="AV549"/>
      <c r="AW549"/>
      <c r="AX549"/>
      <c r="AY549"/>
      <c r="AZ549"/>
      <c r="BA549"/>
      <c r="BB549"/>
      <c r="BC549"/>
      <c r="BD549"/>
      <c r="BE549"/>
    </row>
    <row r="550" spans="1:57" s="28" customFormat="1" x14ac:dyDescent="0.25">
      <c r="A550" s="5"/>
      <c r="B550" s="5"/>
      <c r="C550" s="5"/>
      <c r="D550" s="5"/>
      <c r="E550" s="5"/>
      <c r="F550" s="5"/>
      <c r="G550" s="5"/>
      <c r="AK550"/>
      <c r="AL550"/>
      <c r="AM550"/>
      <c r="AN550"/>
      <c r="AO550"/>
      <c r="AP550"/>
      <c r="AQ550"/>
      <c r="AR550"/>
      <c r="AS550"/>
      <c r="AT550"/>
      <c r="AU550"/>
      <c r="AV550"/>
      <c r="AW550"/>
      <c r="AX550"/>
      <c r="AY550"/>
      <c r="AZ550"/>
      <c r="BA550"/>
      <c r="BB550"/>
      <c r="BC550"/>
      <c r="BD550"/>
      <c r="BE550"/>
    </row>
    <row r="551" spans="1:57" s="28" customFormat="1" x14ac:dyDescent="0.25">
      <c r="A551" s="5"/>
      <c r="B551" s="5"/>
      <c r="C551" s="5"/>
      <c r="D551" s="5"/>
      <c r="E551" s="5"/>
      <c r="F551" s="5"/>
      <c r="G551" s="5"/>
      <c r="AK551"/>
      <c r="AL551"/>
      <c r="AM551"/>
      <c r="AN551"/>
      <c r="AO551"/>
      <c r="AP551"/>
      <c r="AQ551"/>
      <c r="AR551"/>
      <c r="AS551"/>
      <c r="AT551"/>
      <c r="AU551"/>
      <c r="AV551"/>
      <c r="AW551"/>
      <c r="AX551"/>
      <c r="AY551"/>
      <c r="AZ551"/>
      <c r="BA551"/>
      <c r="BB551"/>
      <c r="BC551"/>
      <c r="BD551"/>
      <c r="BE551"/>
    </row>
    <row r="552" spans="1:57" s="28" customFormat="1" x14ac:dyDescent="0.25">
      <c r="A552" s="5"/>
      <c r="B552" s="5"/>
      <c r="C552" s="5"/>
      <c r="D552" s="5"/>
      <c r="E552" s="5"/>
      <c r="F552" s="5"/>
      <c r="G552" s="5"/>
      <c r="AK552"/>
      <c r="AL552"/>
      <c r="AM552"/>
      <c r="AN552"/>
      <c r="AO552"/>
      <c r="AP552"/>
      <c r="AQ552"/>
      <c r="AR552"/>
      <c r="AS552"/>
      <c r="AT552"/>
      <c r="AU552"/>
      <c r="AV552"/>
      <c r="AW552"/>
      <c r="AX552"/>
      <c r="AY552"/>
      <c r="AZ552"/>
      <c r="BA552"/>
      <c r="BB552"/>
      <c r="BC552"/>
      <c r="BD552"/>
      <c r="BE552"/>
    </row>
    <row r="553" spans="1:57" s="28" customFormat="1" x14ac:dyDescent="0.25">
      <c r="A553" s="5"/>
      <c r="B553" s="5"/>
      <c r="C553" s="5"/>
      <c r="D553" s="5"/>
      <c r="E553" s="5"/>
      <c r="F553" s="5"/>
      <c r="G553" s="5"/>
      <c r="AK553"/>
      <c r="AL553"/>
      <c r="AM553"/>
      <c r="AN553"/>
      <c r="AO553"/>
      <c r="AP553"/>
      <c r="AQ553"/>
      <c r="AR553"/>
      <c r="AS553"/>
      <c r="AT553"/>
      <c r="AU553"/>
      <c r="AV553"/>
      <c r="AW553"/>
      <c r="AX553"/>
      <c r="AY553"/>
      <c r="AZ553"/>
      <c r="BA553"/>
      <c r="BB553"/>
      <c r="BC553"/>
      <c r="BD553"/>
      <c r="BE553"/>
    </row>
    <row r="554" spans="1:57" s="28" customFormat="1" x14ac:dyDescent="0.25">
      <c r="A554" s="5"/>
      <c r="B554" s="5"/>
      <c r="C554" s="5"/>
      <c r="D554" s="5"/>
      <c r="E554" s="5"/>
      <c r="F554" s="5"/>
      <c r="G554" s="5"/>
      <c r="AK554"/>
      <c r="AL554"/>
      <c r="AM554"/>
      <c r="AN554"/>
      <c r="AO554"/>
      <c r="AP554"/>
      <c r="AQ554"/>
      <c r="AR554"/>
      <c r="AS554"/>
      <c r="AT554"/>
      <c r="AU554"/>
      <c r="AV554"/>
      <c r="AW554"/>
      <c r="AX554"/>
      <c r="AY554"/>
      <c r="AZ554"/>
      <c r="BA554"/>
      <c r="BB554"/>
      <c r="BC554"/>
      <c r="BD554"/>
      <c r="BE554"/>
    </row>
    <row r="555" spans="1:57" s="28" customFormat="1" x14ac:dyDescent="0.25">
      <c r="A555" s="5"/>
      <c r="B555" s="5"/>
      <c r="C555" s="5"/>
      <c r="D555" s="5"/>
      <c r="E555" s="5"/>
      <c r="F555" s="5"/>
      <c r="G555" s="5"/>
      <c r="AK555"/>
      <c r="AL555"/>
      <c r="AM555"/>
      <c r="AN555"/>
      <c r="AO555"/>
      <c r="AP555"/>
      <c r="AQ555"/>
      <c r="AR555"/>
      <c r="AS555"/>
      <c r="AT555"/>
      <c r="AU555"/>
      <c r="AV555"/>
      <c r="AW555"/>
      <c r="AX555"/>
      <c r="AY555"/>
      <c r="AZ555"/>
      <c r="BA555"/>
      <c r="BB555"/>
      <c r="BC555"/>
      <c r="BD555"/>
      <c r="BE555"/>
    </row>
    <row r="556" spans="1:57" s="28" customFormat="1" x14ac:dyDescent="0.25">
      <c r="A556" s="5"/>
      <c r="B556" s="5"/>
      <c r="C556" s="5"/>
      <c r="D556" s="5"/>
      <c r="E556" s="5"/>
      <c r="F556" s="5"/>
      <c r="G556" s="5"/>
      <c r="AK556"/>
      <c r="AL556"/>
      <c r="AM556"/>
      <c r="AN556"/>
      <c r="AO556"/>
      <c r="AP556"/>
      <c r="AQ556"/>
      <c r="AR556"/>
      <c r="AS556"/>
      <c r="AT556"/>
      <c r="AU556"/>
      <c r="AV556"/>
      <c r="AW556"/>
      <c r="AX556"/>
      <c r="AY556"/>
      <c r="AZ556"/>
      <c r="BA556"/>
      <c r="BB556"/>
      <c r="BC556"/>
      <c r="BD556"/>
      <c r="BE556"/>
    </row>
    <row r="557" spans="1:57" s="28" customFormat="1" x14ac:dyDescent="0.25">
      <c r="A557" s="5"/>
      <c r="B557" s="5"/>
      <c r="C557" s="5"/>
      <c r="D557" s="5"/>
      <c r="E557" s="5"/>
      <c r="F557" s="5"/>
      <c r="G557" s="5"/>
      <c r="AK557"/>
      <c r="AL557"/>
      <c r="AM557"/>
      <c r="AN557"/>
      <c r="AO557"/>
      <c r="AP557"/>
      <c r="AQ557"/>
      <c r="AR557"/>
      <c r="AS557"/>
      <c r="AT557"/>
      <c r="AU557"/>
      <c r="AV557"/>
      <c r="AW557"/>
      <c r="AX557"/>
      <c r="AY557"/>
      <c r="AZ557"/>
      <c r="BA557"/>
      <c r="BB557"/>
      <c r="BC557"/>
      <c r="BD557"/>
      <c r="BE557"/>
    </row>
    <row r="558" spans="1:57" s="28" customFormat="1" x14ac:dyDescent="0.25">
      <c r="A558" s="5"/>
      <c r="B558" s="5"/>
      <c r="C558" s="5"/>
      <c r="D558" s="5"/>
      <c r="E558" s="5"/>
      <c r="F558" s="5"/>
      <c r="G558" s="5"/>
      <c r="AK558"/>
      <c r="AL558"/>
      <c r="AM558"/>
      <c r="AN558"/>
      <c r="AO558"/>
      <c r="AP558"/>
      <c r="AQ558"/>
      <c r="AR558"/>
      <c r="AS558"/>
      <c r="AT558"/>
      <c r="AU558"/>
      <c r="AV558"/>
      <c r="AW558"/>
      <c r="AX558"/>
      <c r="AY558"/>
      <c r="AZ558"/>
      <c r="BA558"/>
      <c r="BB558"/>
      <c r="BC558"/>
      <c r="BD558"/>
      <c r="BE558"/>
    </row>
    <row r="559" spans="1:57" s="28" customFormat="1" x14ac:dyDescent="0.25">
      <c r="A559" s="5"/>
      <c r="B559" s="5"/>
      <c r="C559" s="5"/>
      <c r="D559" s="5"/>
      <c r="E559" s="5"/>
      <c r="F559" s="5"/>
      <c r="G559" s="5"/>
      <c r="AK559"/>
      <c r="AL559"/>
      <c r="AM559"/>
      <c r="AN559"/>
      <c r="AO559"/>
      <c r="AP559"/>
      <c r="AQ559"/>
      <c r="AR559"/>
      <c r="AS559"/>
      <c r="AT559"/>
      <c r="AU559"/>
      <c r="AV559"/>
      <c r="AW559"/>
      <c r="AX559"/>
      <c r="AY559"/>
      <c r="AZ559"/>
      <c r="BA559"/>
      <c r="BB559"/>
      <c r="BC559"/>
      <c r="BD559"/>
      <c r="BE559"/>
    </row>
    <row r="560" spans="1:57" s="28" customFormat="1" x14ac:dyDescent="0.25">
      <c r="A560" s="5"/>
      <c r="B560" s="5"/>
      <c r="C560" s="5"/>
      <c r="D560" s="5"/>
      <c r="E560" s="5"/>
      <c r="F560" s="5"/>
      <c r="G560" s="5"/>
      <c r="AK560"/>
      <c r="AL560"/>
      <c r="AM560"/>
      <c r="AN560"/>
      <c r="AO560"/>
      <c r="AP560"/>
      <c r="AQ560"/>
      <c r="AR560"/>
      <c r="AS560"/>
      <c r="AT560"/>
      <c r="AU560"/>
      <c r="AV560"/>
      <c r="AW560"/>
      <c r="AX560"/>
      <c r="AY560"/>
      <c r="AZ560"/>
      <c r="BA560"/>
      <c r="BB560"/>
      <c r="BC560"/>
      <c r="BD560"/>
      <c r="BE560"/>
    </row>
    <row r="561" spans="1:57" s="28" customFormat="1" x14ac:dyDescent="0.25">
      <c r="A561" s="5"/>
      <c r="B561" s="5"/>
      <c r="C561" s="5"/>
      <c r="D561" s="5"/>
      <c r="E561" s="5"/>
      <c r="F561" s="5"/>
      <c r="G561" s="5"/>
      <c r="AK561"/>
      <c r="AL561"/>
      <c r="AM561"/>
      <c r="AN561"/>
      <c r="AO561"/>
      <c r="AP561"/>
      <c r="AQ561"/>
      <c r="AR561"/>
      <c r="AS561"/>
      <c r="AT561"/>
      <c r="AU561"/>
      <c r="AV561"/>
      <c r="AW561"/>
      <c r="AX561"/>
      <c r="AY561"/>
      <c r="AZ561"/>
      <c r="BA561"/>
      <c r="BB561"/>
      <c r="BC561"/>
      <c r="BD561"/>
      <c r="BE561"/>
    </row>
    <row r="562" spans="1:57" s="28" customFormat="1" x14ac:dyDescent="0.25">
      <c r="A562" s="5"/>
      <c r="B562" s="5"/>
      <c r="C562" s="5"/>
      <c r="D562" s="5"/>
      <c r="E562" s="5"/>
      <c r="F562" s="5"/>
      <c r="G562" s="5"/>
      <c r="AK562"/>
      <c r="AL562"/>
      <c r="AM562"/>
      <c r="AN562"/>
      <c r="AO562"/>
      <c r="AP562"/>
      <c r="AQ562"/>
      <c r="AR562"/>
      <c r="AS562"/>
      <c r="AT562"/>
      <c r="AU562"/>
      <c r="AV562"/>
      <c r="AW562"/>
      <c r="AX562"/>
      <c r="AY562"/>
      <c r="AZ562"/>
      <c r="BA562"/>
      <c r="BB562"/>
      <c r="BC562"/>
      <c r="BD562"/>
      <c r="BE562"/>
    </row>
    <row r="563" spans="1:57" s="28" customFormat="1" x14ac:dyDescent="0.25">
      <c r="A563" s="5"/>
      <c r="B563" s="5"/>
      <c r="C563" s="5"/>
      <c r="D563" s="5"/>
      <c r="E563" s="5"/>
      <c r="F563" s="5"/>
      <c r="G563" s="5"/>
      <c r="AK563"/>
      <c r="AL563"/>
      <c r="AM563"/>
      <c r="AN563"/>
      <c r="AO563"/>
      <c r="AP563"/>
      <c r="AQ563"/>
      <c r="AR563"/>
      <c r="AS563"/>
      <c r="AT563"/>
      <c r="AU563"/>
      <c r="AV563"/>
      <c r="AW563"/>
      <c r="AX563"/>
      <c r="AY563"/>
      <c r="AZ563"/>
      <c r="BA563"/>
      <c r="BB563"/>
      <c r="BC563"/>
      <c r="BD563"/>
      <c r="BE563"/>
    </row>
    <row r="564" spans="1:57" s="28" customFormat="1" x14ac:dyDescent="0.25">
      <c r="A564" s="5"/>
      <c r="B564" s="5"/>
      <c r="C564" s="5"/>
      <c r="D564" s="5"/>
      <c r="E564" s="5"/>
      <c r="F564" s="5"/>
      <c r="G564" s="5"/>
      <c r="AK564"/>
      <c r="AL564"/>
      <c r="AM564"/>
      <c r="AN564"/>
      <c r="AO564"/>
      <c r="AP564"/>
      <c r="AQ564"/>
      <c r="AR564"/>
      <c r="AS564"/>
      <c r="AT564"/>
      <c r="AU564"/>
      <c r="AV564"/>
      <c r="AW564"/>
      <c r="AX564"/>
      <c r="AY564"/>
      <c r="AZ564"/>
      <c r="BA564"/>
      <c r="BB564"/>
      <c r="BC564"/>
      <c r="BD564"/>
      <c r="BE564"/>
    </row>
    <row r="565" spans="1:57" s="28" customFormat="1" x14ac:dyDescent="0.25">
      <c r="A565" s="5"/>
      <c r="B565" s="5"/>
      <c r="C565" s="5"/>
      <c r="D565" s="5"/>
      <c r="E565" s="5"/>
      <c r="F565" s="5"/>
      <c r="G565" s="5"/>
      <c r="AK565"/>
      <c r="AL565"/>
      <c r="AM565"/>
      <c r="AN565"/>
      <c r="AO565"/>
      <c r="AP565"/>
      <c r="AQ565"/>
      <c r="AR565"/>
      <c r="AS565"/>
      <c r="AT565"/>
      <c r="AU565"/>
      <c r="AV565"/>
      <c r="AW565"/>
      <c r="AX565"/>
      <c r="AY565"/>
      <c r="AZ565"/>
      <c r="BA565"/>
      <c r="BB565"/>
      <c r="BC565"/>
      <c r="BD565"/>
      <c r="BE565"/>
    </row>
    <row r="566" spans="1:57" s="28" customFormat="1" x14ac:dyDescent="0.25">
      <c r="A566" s="5"/>
      <c r="B566" s="5"/>
      <c r="C566" s="5"/>
      <c r="D566" s="5"/>
      <c r="E566" s="5"/>
      <c r="F566" s="5"/>
      <c r="G566" s="5"/>
      <c r="AK566"/>
      <c r="AL566"/>
      <c r="AM566"/>
      <c r="AN566"/>
      <c r="AO566"/>
      <c r="AP566"/>
      <c r="AQ566"/>
      <c r="AR566"/>
      <c r="AS566"/>
      <c r="AT566"/>
      <c r="AU566"/>
      <c r="AV566"/>
      <c r="AW566"/>
      <c r="AX566"/>
      <c r="AY566"/>
      <c r="AZ566"/>
      <c r="BA566"/>
      <c r="BB566"/>
      <c r="BC566"/>
      <c r="BD566"/>
      <c r="BE566"/>
    </row>
    <row r="567" spans="1:57" s="28" customFormat="1" x14ac:dyDescent="0.25">
      <c r="A567" s="5"/>
      <c r="B567" s="5"/>
      <c r="C567" s="5"/>
      <c r="D567" s="5"/>
      <c r="E567" s="5"/>
      <c r="F567" s="5"/>
      <c r="G567" s="5"/>
      <c r="AK567"/>
      <c r="AL567"/>
      <c r="AM567"/>
      <c r="AN567"/>
      <c r="AO567"/>
      <c r="AP567"/>
      <c r="AQ567"/>
      <c r="AR567"/>
      <c r="AS567"/>
      <c r="AT567"/>
      <c r="AU567"/>
      <c r="AV567"/>
      <c r="AW567"/>
      <c r="AX567"/>
      <c r="AY567"/>
      <c r="AZ567"/>
      <c r="BA567"/>
      <c r="BB567"/>
      <c r="BC567"/>
      <c r="BD567"/>
      <c r="BE567"/>
    </row>
    <row r="568" spans="1:57" s="28" customFormat="1" x14ac:dyDescent="0.25">
      <c r="A568" s="5"/>
      <c r="B568" s="5"/>
      <c r="C568" s="5"/>
      <c r="D568" s="5"/>
      <c r="E568" s="5"/>
      <c r="F568" s="5"/>
      <c r="G568" s="5"/>
      <c r="AK568"/>
      <c r="AL568"/>
      <c r="AM568"/>
      <c r="AN568"/>
      <c r="AO568"/>
      <c r="AP568"/>
      <c r="AQ568"/>
      <c r="AR568"/>
      <c r="AS568"/>
      <c r="AT568"/>
      <c r="AU568"/>
      <c r="AV568"/>
      <c r="AW568"/>
      <c r="AX568"/>
      <c r="AY568"/>
      <c r="AZ568"/>
      <c r="BA568"/>
      <c r="BB568"/>
      <c r="BC568"/>
      <c r="BD568"/>
      <c r="BE568"/>
    </row>
    <row r="569" spans="1:57" s="28" customFormat="1" x14ac:dyDescent="0.25">
      <c r="A569" s="5"/>
      <c r="B569" s="5"/>
      <c r="C569" s="5"/>
      <c r="D569" s="5"/>
      <c r="E569" s="5"/>
      <c r="F569" s="5"/>
      <c r="G569" s="5"/>
      <c r="AK569"/>
      <c r="AL569"/>
      <c r="AM569"/>
      <c r="AN569"/>
      <c r="AO569"/>
      <c r="AP569"/>
      <c r="AQ569"/>
      <c r="AR569"/>
      <c r="AS569"/>
      <c r="AT569"/>
      <c r="AU569"/>
      <c r="AV569"/>
      <c r="AW569"/>
      <c r="AX569"/>
      <c r="AY569"/>
      <c r="AZ569"/>
      <c r="BA569"/>
      <c r="BB569"/>
      <c r="BC569"/>
      <c r="BD569"/>
      <c r="BE569"/>
    </row>
    <row r="570" spans="1:57" s="28" customFormat="1" x14ac:dyDescent="0.25">
      <c r="A570" s="5"/>
      <c r="B570" s="5"/>
      <c r="C570" s="5"/>
      <c r="D570" s="5"/>
      <c r="E570" s="5"/>
      <c r="F570" s="5"/>
      <c r="G570" s="5"/>
      <c r="AK570"/>
      <c r="AL570"/>
      <c r="AM570"/>
      <c r="AN570"/>
      <c r="AO570"/>
      <c r="AP570"/>
      <c r="AQ570"/>
      <c r="AR570"/>
      <c r="AS570"/>
      <c r="AT570"/>
      <c r="AU570"/>
      <c r="AV570"/>
      <c r="AW570"/>
      <c r="AX570"/>
      <c r="AY570"/>
      <c r="AZ570"/>
      <c r="BA570"/>
      <c r="BB570"/>
      <c r="BC570"/>
      <c r="BD570"/>
      <c r="BE570"/>
    </row>
    <row r="571" spans="1:57" s="28" customFormat="1" x14ac:dyDescent="0.25">
      <c r="A571" s="5"/>
      <c r="B571" s="5"/>
      <c r="C571" s="5"/>
      <c r="D571" s="5"/>
      <c r="E571" s="5"/>
      <c r="F571" s="5"/>
      <c r="G571" s="5"/>
      <c r="AK571"/>
      <c r="AL571"/>
      <c r="AM571"/>
      <c r="AN571"/>
      <c r="AO571"/>
      <c r="AP571"/>
      <c r="AQ571"/>
      <c r="AR571"/>
      <c r="AS571"/>
      <c r="AT571"/>
      <c r="AU571"/>
      <c r="AV571"/>
      <c r="AW571"/>
      <c r="AX571"/>
      <c r="AY571"/>
      <c r="AZ571"/>
      <c r="BA571"/>
      <c r="BB571"/>
      <c r="BC571"/>
      <c r="BD571"/>
      <c r="BE571"/>
    </row>
    <row r="572" spans="1:57" s="28" customFormat="1" x14ac:dyDescent="0.25">
      <c r="A572" s="5"/>
      <c r="B572" s="5"/>
      <c r="C572" s="5"/>
      <c r="D572" s="5"/>
      <c r="E572" s="5"/>
      <c r="F572" s="5"/>
      <c r="G572" s="5"/>
      <c r="AK572"/>
      <c r="AL572"/>
      <c r="AM572"/>
      <c r="AN572"/>
      <c r="AO572"/>
      <c r="AP572"/>
      <c r="AQ572"/>
      <c r="AR572"/>
      <c r="AS572"/>
      <c r="AT572"/>
      <c r="AU572"/>
      <c r="AV572"/>
      <c r="AW572"/>
      <c r="AX572"/>
      <c r="AY572"/>
      <c r="AZ572"/>
      <c r="BA572"/>
      <c r="BB572"/>
      <c r="BC572"/>
      <c r="BD572"/>
      <c r="BE572"/>
    </row>
    <row r="573" spans="1:57" s="28" customFormat="1" x14ac:dyDescent="0.25">
      <c r="A573" s="5"/>
      <c r="B573" s="5"/>
      <c r="C573" s="5"/>
      <c r="D573" s="5"/>
      <c r="E573" s="5"/>
      <c r="F573" s="5"/>
      <c r="G573" s="5"/>
      <c r="AK573"/>
      <c r="AL573"/>
      <c r="AM573"/>
      <c r="AN573"/>
      <c r="AO573"/>
      <c r="AP573"/>
      <c r="AQ573"/>
      <c r="AR573"/>
      <c r="AS573"/>
      <c r="AT573"/>
      <c r="AU573"/>
      <c r="AV573"/>
      <c r="AW573"/>
      <c r="AX573"/>
      <c r="AY573"/>
      <c r="AZ573"/>
      <c r="BA573"/>
      <c r="BB573"/>
      <c r="BC573"/>
      <c r="BD573"/>
      <c r="BE573"/>
    </row>
    <row r="574" spans="1:57" s="28" customFormat="1" x14ac:dyDescent="0.25">
      <c r="A574" s="5"/>
      <c r="B574" s="5"/>
      <c r="C574" s="5"/>
      <c r="D574" s="5"/>
      <c r="E574" s="5"/>
      <c r="F574" s="5"/>
      <c r="G574" s="5"/>
      <c r="AK574"/>
      <c r="AL574"/>
      <c r="AM574"/>
      <c r="AN574"/>
      <c r="AO574"/>
      <c r="AP574"/>
      <c r="AQ574"/>
      <c r="AR574"/>
      <c r="AS574"/>
      <c r="AT574"/>
      <c r="AU574"/>
      <c r="AV574"/>
      <c r="AW574"/>
      <c r="AX574"/>
      <c r="AY574"/>
      <c r="AZ574"/>
      <c r="BA574"/>
      <c r="BB574"/>
      <c r="BC574"/>
      <c r="BD574"/>
      <c r="BE574"/>
    </row>
    <row r="575" spans="1:57" s="28" customFormat="1" x14ac:dyDescent="0.25">
      <c r="A575" s="5"/>
      <c r="B575" s="5"/>
      <c r="C575" s="5"/>
      <c r="D575" s="5"/>
      <c r="E575" s="5"/>
      <c r="F575" s="5"/>
      <c r="G575" s="5"/>
      <c r="AK575"/>
      <c r="AL575"/>
      <c r="AM575"/>
      <c r="AN575"/>
      <c r="AO575"/>
      <c r="AP575"/>
      <c r="AQ575"/>
      <c r="AR575"/>
      <c r="AS575"/>
      <c r="AT575"/>
      <c r="AU575"/>
      <c r="AV575"/>
      <c r="AW575"/>
      <c r="AX575"/>
      <c r="AY575"/>
      <c r="AZ575"/>
      <c r="BA575"/>
      <c r="BB575"/>
      <c r="BC575"/>
      <c r="BD575"/>
      <c r="BE575"/>
    </row>
    <row r="576" spans="1:57" s="28" customFormat="1" x14ac:dyDescent="0.25">
      <c r="A576" s="5"/>
      <c r="B576" s="5"/>
      <c r="C576" s="5"/>
      <c r="D576" s="5"/>
      <c r="E576" s="5"/>
      <c r="F576" s="5"/>
      <c r="G576" s="5"/>
      <c r="AK576"/>
      <c r="AL576"/>
      <c r="AM576"/>
      <c r="AN576"/>
      <c r="AO576"/>
      <c r="AP576"/>
      <c r="AQ576"/>
      <c r="AR576"/>
      <c r="AS576"/>
      <c r="AT576"/>
      <c r="AU576"/>
      <c r="AV576"/>
      <c r="AW576"/>
      <c r="AX576"/>
      <c r="AY576"/>
      <c r="AZ576"/>
      <c r="BA576"/>
      <c r="BB576"/>
      <c r="BC576"/>
      <c r="BD576"/>
      <c r="BE576"/>
    </row>
    <row r="577" spans="1:57" s="28" customFormat="1" x14ac:dyDescent="0.25">
      <c r="A577" s="5"/>
      <c r="B577" s="5"/>
      <c r="C577" s="5"/>
      <c r="D577" s="5"/>
      <c r="E577" s="5"/>
      <c r="F577" s="5"/>
      <c r="G577" s="5"/>
      <c r="AK577"/>
      <c r="AL577"/>
      <c r="AM577"/>
      <c r="AN577"/>
      <c r="AO577"/>
      <c r="AP577"/>
      <c r="AQ577"/>
      <c r="AR577"/>
      <c r="AS577"/>
      <c r="AT577"/>
      <c r="AU577"/>
      <c r="AV577"/>
      <c r="AW577"/>
      <c r="AX577"/>
      <c r="AY577"/>
      <c r="AZ577"/>
      <c r="BA577"/>
      <c r="BB577"/>
      <c r="BC577"/>
      <c r="BD577"/>
      <c r="BE577"/>
    </row>
    <row r="578" spans="1:57" s="28" customFormat="1" x14ac:dyDescent="0.25">
      <c r="A578" s="5"/>
      <c r="B578" s="5"/>
      <c r="C578" s="5"/>
      <c r="D578" s="5"/>
      <c r="E578" s="5"/>
      <c r="F578" s="5"/>
      <c r="G578" s="5"/>
      <c r="AK578"/>
      <c r="AL578"/>
      <c r="AM578"/>
      <c r="AN578"/>
      <c r="AO578"/>
      <c r="AP578"/>
      <c r="AQ578"/>
      <c r="AR578"/>
      <c r="AS578"/>
      <c r="AT578"/>
      <c r="AU578"/>
      <c r="AV578"/>
      <c r="AW578"/>
      <c r="AX578"/>
      <c r="AY578"/>
      <c r="AZ578"/>
      <c r="BA578"/>
      <c r="BB578"/>
      <c r="BC578"/>
      <c r="BD578"/>
      <c r="BE578"/>
    </row>
    <row r="579" spans="1:57" s="28" customFormat="1" x14ac:dyDescent="0.25">
      <c r="A579" s="5"/>
      <c r="B579" s="5"/>
      <c r="C579" s="5"/>
      <c r="D579" s="5"/>
      <c r="E579" s="5"/>
      <c r="F579" s="5"/>
      <c r="G579" s="5"/>
      <c r="AK579"/>
      <c r="AL579"/>
      <c r="AM579"/>
      <c r="AN579"/>
      <c r="AO579"/>
      <c r="AP579"/>
      <c r="AQ579"/>
      <c r="AR579"/>
      <c r="AS579"/>
      <c r="AT579"/>
      <c r="AU579"/>
      <c r="AV579"/>
      <c r="AW579"/>
      <c r="AX579"/>
      <c r="AY579"/>
      <c r="AZ579"/>
      <c r="BA579"/>
      <c r="BB579"/>
      <c r="BC579"/>
      <c r="BD579"/>
      <c r="BE579"/>
    </row>
    <row r="580" spans="1:57" s="28" customFormat="1" x14ac:dyDescent="0.25">
      <c r="A580" s="5"/>
      <c r="B580" s="5"/>
      <c r="C580" s="5"/>
      <c r="D580" s="5"/>
      <c r="E580" s="5"/>
      <c r="F580" s="5"/>
      <c r="G580" s="5"/>
      <c r="AK580"/>
      <c r="AL580"/>
      <c r="AM580"/>
      <c r="AN580"/>
      <c r="AO580"/>
      <c r="AP580"/>
      <c r="AQ580"/>
      <c r="AR580"/>
      <c r="AS580"/>
      <c r="AT580"/>
      <c r="AU580"/>
      <c r="AV580"/>
      <c r="AW580"/>
      <c r="AX580"/>
      <c r="AY580"/>
      <c r="AZ580"/>
      <c r="BA580"/>
      <c r="BB580"/>
      <c r="BC580"/>
      <c r="BD580"/>
      <c r="BE580"/>
    </row>
    <row r="581" spans="1:57" s="28" customFormat="1" x14ac:dyDescent="0.25">
      <c r="A581" s="5"/>
      <c r="B581" s="5"/>
      <c r="C581" s="5"/>
      <c r="D581" s="5"/>
      <c r="E581" s="5"/>
      <c r="F581" s="5"/>
      <c r="G581" s="5"/>
      <c r="AK581"/>
      <c r="AL581"/>
      <c r="AM581"/>
      <c r="AN581"/>
      <c r="AO581"/>
      <c r="AP581"/>
      <c r="AQ581"/>
      <c r="AR581"/>
      <c r="AS581"/>
      <c r="AT581"/>
      <c r="AU581"/>
      <c r="AV581"/>
      <c r="AW581"/>
      <c r="AX581"/>
      <c r="AY581"/>
      <c r="AZ581"/>
      <c r="BA581"/>
      <c r="BB581"/>
      <c r="BC581"/>
      <c r="BD581"/>
      <c r="BE581"/>
    </row>
    <row r="582" spans="1:57" s="28" customFormat="1" x14ac:dyDescent="0.25">
      <c r="A582" s="5"/>
      <c r="B582" s="5"/>
      <c r="C582" s="5"/>
      <c r="D582" s="5"/>
      <c r="E582" s="5"/>
      <c r="F582" s="5"/>
      <c r="G582" s="5"/>
      <c r="AK582"/>
      <c r="AL582"/>
      <c r="AM582"/>
      <c r="AN582"/>
      <c r="AO582"/>
      <c r="AP582"/>
      <c r="AQ582"/>
      <c r="AR582"/>
      <c r="AS582"/>
      <c r="AT582"/>
      <c r="AU582"/>
      <c r="AV582"/>
      <c r="AW582"/>
      <c r="AX582"/>
      <c r="AY582"/>
      <c r="AZ582"/>
      <c r="BA582"/>
      <c r="BB582"/>
      <c r="BC582"/>
      <c r="BD582"/>
      <c r="BE582"/>
    </row>
    <row r="583" spans="1:57" s="28" customFormat="1" x14ac:dyDescent="0.25">
      <c r="A583" s="5"/>
      <c r="B583" s="5"/>
      <c r="C583" s="5"/>
      <c r="D583" s="5"/>
      <c r="E583" s="5"/>
      <c r="F583" s="5"/>
      <c r="G583" s="5"/>
      <c r="AK583"/>
      <c r="AL583"/>
      <c r="AM583"/>
      <c r="AN583"/>
      <c r="AO583"/>
      <c r="AP583"/>
      <c r="AQ583"/>
      <c r="AR583"/>
      <c r="AS583"/>
      <c r="AT583"/>
      <c r="AU583"/>
      <c r="AV583"/>
      <c r="AW583"/>
      <c r="AX583"/>
      <c r="AY583"/>
      <c r="AZ583"/>
      <c r="BA583"/>
      <c r="BB583"/>
      <c r="BC583"/>
      <c r="BD583"/>
      <c r="BE583"/>
    </row>
    <row r="584" spans="1:57" s="28" customFormat="1" x14ac:dyDescent="0.25">
      <c r="A584" s="5"/>
      <c r="B584" s="5"/>
      <c r="C584" s="5"/>
      <c r="D584" s="5"/>
      <c r="E584" s="5"/>
      <c r="F584" s="5"/>
      <c r="G584" s="5"/>
      <c r="AK584"/>
      <c r="AL584"/>
      <c r="AM584"/>
      <c r="AN584"/>
      <c r="AO584"/>
      <c r="AP584"/>
      <c r="AQ584"/>
      <c r="AR584"/>
      <c r="AS584"/>
      <c r="AT584"/>
      <c r="AU584"/>
      <c r="AV584"/>
      <c r="AW584"/>
      <c r="AX584"/>
      <c r="AY584"/>
      <c r="AZ584"/>
      <c r="BA584"/>
      <c r="BB584"/>
      <c r="BC584"/>
      <c r="BD584"/>
      <c r="BE584"/>
    </row>
    <row r="585" spans="1:57" s="28" customFormat="1" x14ac:dyDescent="0.25">
      <c r="A585" s="5"/>
      <c r="B585" s="5"/>
      <c r="C585" s="5"/>
      <c r="D585" s="5"/>
      <c r="E585" s="5"/>
      <c r="F585" s="5"/>
      <c r="G585" s="5"/>
      <c r="AK585"/>
      <c r="AL585"/>
      <c r="AM585"/>
      <c r="AN585"/>
      <c r="AO585"/>
      <c r="AP585"/>
      <c r="AQ585"/>
      <c r="AR585"/>
      <c r="AS585"/>
      <c r="AT585"/>
      <c r="AU585"/>
      <c r="AV585"/>
      <c r="AW585"/>
      <c r="AX585"/>
      <c r="AY585"/>
      <c r="AZ585"/>
      <c r="BA585"/>
      <c r="BB585"/>
      <c r="BC585"/>
      <c r="BD585"/>
      <c r="BE585"/>
    </row>
    <row r="586" spans="1:57" s="28" customFormat="1" x14ac:dyDescent="0.25">
      <c r="A586" s="5"/>
      <c r="B586" s="5"/>
      <c r="C586" s="5"/>
      <c r="D586" s="5"/>
      <c r="E586" s="5"/>
      <c r="F586" s="5"/>
      <c r="G586" s="5"/>
      <c r="AK586"/>
      <c r="AL586"/>
      <c r="AM586"/>
      <c r="AN586"/>
      <c r="AO586"/>
      <c r="AP586"/>
      <c r="AQ586"/>
      <c r="AR586"/>
      <c r="AS586"/>
      <c r="AT586"/>
      <c r="AU586"/>
      <c r="AV586"/>
      <c r="AW586"/>
      <c r="AX586"/>
      <c r="AY586"/>
      <c r="AZ586"/>
      <c r="BA586"/>
      <c r="BB586"/>
      <c r="BC586"/>
      <c r="BD586"/>
      <c r="BE586"/>
    </row>
    <row r="587" spans="1:57" s="28" customFormat="1" x14ac:dyDescent="0.25">
      <c r="A587" s="5"/>
      <c r="B587" s="5"/>
      <c r="C587" s="5"/>
      <c r="D587" s="5"/>
      <c r="E587" s="5"/>
      <c r="F587" s="5"/>
      <c r="G587" s="5"/>
      <c r="AK587"/>
      <c r="AL587"/>
      <c r="AM587"/>
      <c r="AN587"/>
      <c r="AO587"/>
      <c r="AP587"/>
      <c r="AQ587"/>
      <c r="AR587"/>
      <c r="AS587"/>
      <c r="AT587"/>
      <c r="AU587"/>
      <c r="AV587"/>
      <c r="AW587"/>
      <c r="AX587"/>
      <c r="AY587"/>
      <c r="AZ587"/>
      <c r="BA587"/>
      <c r="BB587"/>
      <c r="BC587"/>
      <c r="BD587"/>
      <c r="BE587"/>
    </row>
    <row r="588" spans="1:57" s="28" customFormat="1" x14ac:dyDescent="0.25">
      <c r="A588" s="5"/>
      <c r="B588" s="5"/>
      <c r="C588" s="5"/>
      <c r="D588" s="5"/>
      <c r="E588" s="5"/>
      <c r="F588" s="5"/>
      <c r="G588" s="5"/>
      <c r="AK588"/>
      <c r="AL588"/>
      <c r="AM588"/>
      <c r="AN588"/>
      <c r="AO588"/>
      <c r="AP588"/>
      <c r="AQ588"/>
      <c r="AR588"/>
      <c r="AS588"/>
      <c r="AT588"/>
      <c r="AU588"/>
      <c r="AV588"/>
      <c r="AW588"/>
      <c r="AX588"/>
      <c r="AY588"/>
      <c r="AZ588"/>
      <c r="BA588"/>
      <c r="BB588"/>
      <c r="BC588"/>
      <c r="BD588"/>
      <c r="BE588"/>
    </row>
    <row r="589" spans="1:57" s="28" customFormat="1" x14ac:dyDescent="0.25">
      <c r="A589" s="5"/>
      <c r="B589" s="5"/>
      <c r="C589" s="5"/>
      <c r="D589" s="5"/>
      <c r="E589" s="5"/>
      <c r="F589" s="5"/>
      <c r="G589" s="5"/>
      <c r="AK589"/>
      <c r="AL589"/>
      <c r="AM589"/>
      <c r="AN589"/>
      <c r="AO589"/>
      <c r="AP589"/>
      <c r="AQ589"/>
      <c r="AR589"/>
      <c r="AS589"/>
      <c r="AT589"/>
      <c r="AU589"/>
      <c r="AV589"/>
      <c r="AW589"/>
      <c r="AX589"/>
      <c r="AY589"/>
      <c r="AZ589"/>
      <c r="BA589"/>
      <c r="BB589"/>
      <c r="BC589"/>
      <c r="BD589"/>
      <c r="BE589"/>
    </row>
    <row r="590" spans="1:57" s="28" customFormat="1" x14ac:dyDescent="0.25">
      <c r="A590" s="5"/>
      <c r="B590" s="5"/>
      <c r="C590" s="5"/>
      <c r="D590" s="5"/>
      <c r="E590" s="5"/>
      <c r="F590" s="5"/>
      <c r="G590" s="5"/>
      <c r="AK590"/>
      <c r="AL590"/>
      <c r="AM590"/>
      <c r="AN590"/>
      <c r="AO590"/>
      <c r="AP590"/>
      <c r="AQ590"/>
      <c r="AR590"/>
      <c r="AS590"/>
      <c r="AT590"/>
      <c r="AU590"/>
      <c r="AV590"/>
      <c r="AW590"/>
      <c r="AX590"/>
      <c r="AY590"/>
      <c r="AZ590"/>
      <c r="BA590"/>
      <c r="BB590"/>
      <c r="BC590"/>
      <c r="BD590"/>
      <c r="BE590"/>
    </row>
    <row r="591" spans="1:57" s="28" customFormat="1" x14ac:dyDescent="0.25">
      <c r="A591" s="5"/>
      <c r="B591" s="5"/>
      <c r="C591" s="5"/>
      <c r="D591" s="5"/>
      <c r="E591" s="5"/>
      <c r="F591" s="5"/>
      <c r="G591" s="5"/>
      <c r="AK591"/>
      <c r="AL591"/>
      <c r="AM591"/>
      <c r="AN591"/>
      <c r="AO591"/>
      <c r="AP591"/>
      <c r="AQ591"/>
      <c r="AR591"/>
      <c r="AS591"/>
      <c r="AT591"/>
      <c r="AU591"/>
      <c r="AV591"/>
      <c r="AW591"/>
      <c r="AX591"/>
      <c r="AY591"/>
      <c r="AZ591"/>
      <c r="BA591"/>
      <c r="BB591"/>
      <c r="BC591"/>
      <c r="BD591"/>
      <c r="BE591"/>
    </row>
    <row r="592" spans="1:57" s="28" customFormat="1" x14ac:dyDescent="0.25">
      <c r="A592" s="5"/>
      <c r="B592" s="5"/>
      <c r="C592" s="5"/>
      <c r="D592" s="5"/>
      <c r="E592" s="5"/>
      <c r="F592" s="5"/>
      <c r="G592" s="5"/>
      <c r="AK592"/>
      <c r="AL592"/>
      <c r="AM592"/>
      <c r="AN592"/>
      <c r="AO592"/>
      <c r="AP592"/>
      <c r="AQ592"/>
      <c r="AR592"/>
      <c r="AS592"/>
      <c r="AT592"/>
      <c r="AU592"/>
      <c r="AV592"/>
      <c r="AW592"/>
      <c r="AX592"/>
      <c r="AY592"/>
      <c r="AZ592"/>
      <c r="BA592"/>
      <c r="BB592"/>
      <c r="BC592"/>
      <c r="BD592"/>
      <c r="BE592"/>
    </row>
    <row r="593" spans="1:57" s="28" customFormat="1" x14ac:dyDescent="0.25">
      <c r="A593" s="5"/>
      <c r="B593" s="5"/>
      <c r="C593" s="5"/>
      <c r="D593" s="5"/>
      <c r="E593" s="5"/>
      <c r="F593" s="5"/>
      <c r="G593" s="5"/>
      <c r="AK593"/>
      <c r="AL593"/>
      <c r="AM593"/>
      <c r="AN593"/>
      <c r="AO593"/>
      <c r="AP593"/>
      <c r="AQ593"/>
      <c r="AR593"/>
      <c r="AS593"/>
      <c r="AT593"/>
      <c r="AU593"/>
      <c r="AV593"/>
      <c r="AW593"/>
      <c r="AX593"/>
      <c r="AY593"/>
      <c r="AZ593"/>
      <c r="BA593"/>
      <c r="BB593"/>
      <c r="BC593"/>
      <c r="BD593"/>
      <c r="BE593"/>
    </row>
    <row r="594" spans="1:57" s="28" customFormat="1" x14ac:dyDescent="0.25">
      <c r="A594" s="5"/>
      <c r="B594" s="5"/>
      <c r="C594" s="5"/>
      <c r="D594" s="5"/>
      <c r="E594" s="5"/>
      <c r="F594" s="5"/>
      <c r="G594" s="5"/>
      <c r="AK594"/>
      <c r="AL594"/>
      <c r="AM594"/>
      <c r="AN594"/>
      <c r="AO594"/>
      <c r="AP594"/>
      <c r="AQ594"/>
      <c r="AR594"/>
      <c r="AS594"/>
      <c r="AT594"/>
      <c r="AU594"/>
      <c r="AV594"/>
      <c r="AW594"/>
      <c r="AX594"/>
      <c r="AY594"/>
      <c r="AZ594"/>
      <c r="BA594"/>
      <c r="BB594"/>
      <c r="BC594"/>
      <c r="BD594"/>
      <c r="BE594"/>
    </row>
    <row r="595" spans="1:57" s="28" customFormat="1" x14ac:dyDescent="0.25">
      <c r="A595" s="5"/>
      <c r="B595" s="5"/>
      <c r="C595" s="5"/>
      <c r="D595" s="5"/>
      <c r="E595" s="5"/>
      <c r="F595" s="5"/>
      <c r="G595" s="5"/>
      <c r="AK595"/>
      <c r="AL595"/>
      <c r="AM595"/>
      <c r="AN595"/>
      <c r="AO595"/>
      <c r="AP595"/>
      <c r="AQ595"/>
      <c r="AR595"/>
      <c r="AS595"/>
      <c r="AT595"/>
      <c r="AU595"/>
      <c r="AV595"/>
      <c r="AW595"/>
      <c r="AX595"/>
      <c r="AY595"/>
      <c r="AZ595"/>
      <c r="BA595"/>
      <c r="BB595"/>
      <c r="BC595"/>
      <c r="BD595"/>
      <c r="BE595"/>
    </row>
    <row r="596" spans="1:57" s="28" customFormat="1" x14ac:dyDescent="0.25">
      <c r="A596" s="5"/>
      <c r="B596" s="5"/>
      <c r="C596" s="5"/>
      <c r="D596" s="5"/>
      <c r="E596" s="5"/>
      <c r="F596" s="5"/>
      <c r="G596" s="5"/>
      <c r="AK596"/>
      <c r="AL596"/>
      <c r="AM596"/>
      <c r="AN596"/>
      <c r="AO596"/>
      <c r="AP596"/>
      <c r="AQ596"/>
      <c r="AR596"/>
      <c r="AS596"/>
      <c r="AT596"/>
      <c r="AU596"/>
      <c r="AV596"/>
      <c r="AW596"/>
      <c r="AX596"/>
      <c r="AY596"/>
      <c r="AZ596"/>
      <c r="BA596"/>
      <c r="BB596"/>
      <c r="BC596"/>
      <c r="BD596"/>
      <c r="BE596"/>
    </row>
    <row r="597" spans="1:57" s="28" customFormat="1" x14ac:dyDescent="0.25">
      <c r="A597" s="5"/>
      <c r="B597" s="5"/>
      <c r="C597" s="5"/>
      <c r="D597" s="5"/>
      <c r="E597" s="5"/>
      <c r="F597" s="5"/>
      <c r="G597" s="5"/>
      <c r="AK597"/>
      <c r="AL597"/>
      <c r="AM597"/>
      <c r="AN597"/>
      <c r="AO597"/>
      <c r="AP597"/>
      <c r="AQ597"/>
      <c r="AR597"/>
      <c r="AS597"/>
      <c r="AT597"/>
      <c r="AU597"/>
      <c r="AV597"/>
      <c r="AW597"/>
      <c r="AX597"/>
      <c r="AY597"/>
      <c r="AZ597"/>
      <c r="BA597"/>
      <c r="BB597"/>
      <c r="BC597"/>
      <c r="BD597"/>
      <c r="BE597"/>
    </row>
    <row r="598" spans="1:57" s="28" customFormat="1" x14ac:dyDescent="0.25">
      <c r="A598" s="5"/>
      <c r="B598" s="5"/>
      <c r="C598" s="5"/>
      <c r="D598" s="5"/>
      <c r="E598" s="5"/>
      <c r="F598" s="5"/>
      <c r="G598" s="5"/>
      <c r="AK598"/>
      <c r="AL598"/>
      <c r="AM598"/>
      <c r="AN598"/>
      <c r="AO598"/>
      <c r="AP598"/>
      <c r="AQ598"/>
      <c r="AR598"/>
      <c r="AS598"/>
      <c r="AT598"/>
      <c r="AU598"/>
      <c r="AV598"/>
      <c r="AW598"/>
      <c r="AX598"/>
      <c r="AY598"/>
      <c r="AZ598"/>
      <c r="BA598"/>
      <c r="BB598"/>
      <c r="BC598"/>
      <c r="BD598"/>
      <c r="BE598"/>
    </row>
    <row r="599" spans="1:57" s="28" customFormat="1" x14ac:dyDescent="0.25">
      <c r="A599" s="5"/>
      <c r="B599" s="5"/>
      <c r="C599" s="5"/>
      <c r="D599" s="5"/>
      <c r="E599" s="5"/>
      <c r="F599" s="5"/>
      <c r="G599" s="5"/>
      <c r="AK599"/>
      <c r="AL599"/>
      <c r="AM599"/>
      <c r="AN599"/>
      <c r="AO599"/>
      <c r="AP599"/>
      <c r="AQ599"/>
      <c r="AR599"/>
      <c r="AS599"/>
      <c r="AT599"/>
      <c r="AU599"/>
      <c r="AV599"/>
      <c r="AW599"/>
      <c r="AX599"/>
      <c r="AY599"/>
      <c r="AZ599"/>
      <c r="BA599"/>
      <c r="BB599"/>
      <c r="BC599"/>
      <c r="BD599"/>
      <c r="BE599"/>
    </row>
    <row r="600" spans="1:57" s="28" customFormat="1" x14ac:dyDescent="0.25">
      <c r="A600" s="5"/>
      <c r="B600" s="5"/>
      <c r="C600" s="5"/>
      <c r="D600" s="5"/>
      <c r="E600" s="5"/>
      <c r="F600" s="5"/>
      <c r="G600" s="5"/>
      <c r="AK600"/>
      <c r="AL600"/>
      <c r="AM600"/>
      <c r="AN600"/>
      <c r="AO600"/>
      <c r="AP600"/>
      <c r="AQ600"/>
      <c r="AR600"/>
      <c r="AS600"/>
      <c r="AT600"/>
      <c r="AU600"/>
      <c r="AV600"/>
      <c r="AW600"/>
      <c r="AX600"/>
      <c r="AY600"/>
      <c r="AZ600"/>
      <c r="BA600"/>
      <c r="BB600"/>
      <c r="BC600"/>
      <c r="BD600"/>
      <c r="BE600"/>
    </row>
    <row r="601" spans="1:57" s="28" customFormat="1" x14ac:dyDescent="0.25">
      <c r="A601" s="5"/>
      <c r="B601" s="5"/>
      <c r="C601" s="5"/>
      <c r="D601" s="5"/>
      <c r="E601" s="5"/>
      <c r="F601" s="5"/>
      <c r="G601" s="5"/>
      <c r="AK601"/>
      <c r="AL601"/>
      <c r="AM601"/>
      <c r="AN601"/>
      <c r="AO601"/>
      <c r="AP601"/>
      <c r="AQ601"/>
      <c r="AR601"/>
      <c r="AS601"/>
      <c r="AT601"/>
      <c r="AU601"/>
      <c r="AV601"/>
      <c r="AW601"/>
      <c r="AX601"/>
      <c r="AY601"/>
      <c r="AZ601"/>
      <c r="BA601"/>
      <c r="BB601"/>
      <c r="BC601"/>
      <c r="BD601"/>
      <c r="BE601"/>
    </row>
    <row r="602" spans="1:57" s="28" customFormat="1" x14ac:dyDescent="0.25">
      <c r="A602" s="5"/>
      <c r="B602" s="5"/>
      <c r="C602" s="5"/>
      <c r="D602" s="5"/>
      <c r="E602" s="5"/>
      <c r="F602" s="5"/>
      <c r="G602" s="5"/>
      <c r="AK602"/>
      <c r="AL602"/>
      <c r="AM602"/>
      <c r="AN602"/>
      <c r="AO602"/>
      <c r="AP602"/>
      <c r="AQ602"/>
      <c r="AR602"/>
      <c r="AS602"/>
      <c r="AT602"/>
      <c r="AU602"/>
      <c r="AV602"/>
      <c r="AW602"/>
      <c r="AX602"/>
      <c r="AY602"/>
      <c r="AZ602"/>
      <c r="BA602"/>
      <c r="BB602"/>
      <c r="BC602"/>
      <c r="BD602"/>
      <c r="BE602"/>
    </row>
    <row r="603" spans="1:57" s="28" customFormat="1" x14ac:dyDescent="0.25">
      <c r="A603" s="5"/>
      <c r="B603" s="5"/>
      <c r="C603" s="5"/>
      <c r="D603" s="5"/>
      <c r="E603" s="5"/>
      <c r="F603" s="5"/>
      <c r="G603" s="5"/>
      <c r="AK603"/>
      <c r="AL603"/>
      <c r="AM603"/>
      <c r="AN603"/>
      <c r="AO603"/>
      <c r="AP603"/>
      <c r="AQ603"/>
      <c r="AR603"/>
      <c r="AS603"/>
      <c r="AT603"/>
      <c r="AU603"/>
      <c r="AV603"/>
      <c r="AW603"/>
      <c r="AX603"/>
      <c r="AY603"/>
      <c r="AZ603"/>
      <c r="BA603"/>
      <c r="BB603"/>
      <c r="BC603"/>
      <c r="BD603"/>
      <c r="BE603"/>
    </row>
    <row r="604" spans="1:57" s="28" customFormat="1" x14ac:dyDescent="0.25">
      <c r="A604" s="5"/>
      <c r="B604" s="5"/>
      <c r="C604" s="5"/>
      <c r="D604" s="5"/>
      <c r="E604" s="5"/>
      <c r="F604" s="5"/>
      <c r="G604" s="5"/>
      <c r="AK604"/>
      <c r="AL604"/>
      <c r="AM604"/>
      <c r="AN604"/>
      <c r="AO604"/>
      <c r="AP604"/>
      <c r="AQ604"/>
      <c r="AR604"/>
      <c r="AS604"/>
      <c r="AT604"/>
      <c r="AU604"/>
      <c r="AV604"/>
      <c r="AW604"/>
      <c r="AX604"/>
      <c r="AY604"/>
      <c r="AZ604"/>
      <c r="BA604"/>
      <c r="BB604"/>
      <c r="BC604"/>
      <c r="BD604"/>
      <c r="BE604"/>
    </row>
    <row r="605" spans="1:57" s="28" customFormat="1" x14ac:dyDescent="0.25">
      <c r="A605" s="5"/>
      <c r="B605" s="5"/>
      <c r="C605" s="5"/>
      <c r="D605" s="5"/>
      <c r="E605" s="5"/>
      <c r="F605" s="5"/>
      <c r="G605" s="5"/>
      <c r="AK605"/>
      <c r="AL605"/>
      <c r="AM605"/>
      <c r="AN605"/>
      <c r="AO605"/>
      <c r="AP605"/>
      <c r="AQ605"/>
      <c r="AR605"/>
      <c r="AS605"/>
      <c r="AT605"/>
      <c r="AU605"/>
      <c r="AV605"/>
      <c r="AW605"/>
      <c r="AX605"/>
      <c r="AY605"/>
      <c r="AZ605"/>
      <c r="BA605"/>
      <c r="BB605"/>
      <c r="BC605"/>
      <c r="BD605"/>
      <c r="BE605"/>
    </row>
    <row r="606" spans="1:57" s="28" customFormat="1" x14ac:dyDescent="0.25">
      <c r="A606" s="5"/>
      <c r="B606" s="5"/>
      <c r="C606" s="5"/>
      <c r="D606" s="5"/>
      <c r="E606" s="5"/>
      <c r="F606" s="5"/>
      <c r="G606" s="5"/>
      <c r="AK606"/>
      <c r="AL606"/>
      <c r="AM606"/>
      <c r="AN606"/>
      <c r="AO606"/>
      <c r="AP606"/>
      <c r="AQ606"/>
      <c r="AR606"/>
      <c r="AS606"/>
      <c r="AT606"/>
      <c r="AU606"/>
      <c r="AV606"/>
      <c r="AW606"/>
      <c r="AX606"/>
      <c r="AY606"/>
      <c r="AZ606"/>
      <c r="BA606"/>
      <c r="BB606"/>
      <c r="BC606"/>
      <c r="BD606"/>
      <c r="BE606"/>
    </row>
    <row r="607" spans="1:57" s="28" customFormat="1" x14ac:dyDescent="0.25">
      <c r="A607" s="5"/>
      <c r="B607" s="5"/>
      <c r="C607" s="5"/>
      <c r="D607" s="5"/>
      <c r="E607" s="5"/>
      <c r="F607" s="5"/>
      <c r="G607" s="5"/>
      <c r="AK607"/>
      <c r="AL607"/>
      <c r="AM607"/>
      <c r="AN607"/>
      <c r="AO607"/>
      <c r="AP607"/>
      <c r="AQ607"/>
      <c r="AR607"/>
      <c r="AS607"/>
      <c r="AT607"/>
      <c r="AU607"/>
      <c r="AV607"/>
      <c r="AW607"/>
      <c r="AX607"/>
      <c r="AY607"/>
      <c r="AZ607"/>
      <c r="BA607"/>
      <c r="BB607"/>
      <c r="BC607"/>
      <c r="BD607"/>
      <c r="BE607"/>
    </row>
    <row r="608" spans="1:57" s="28" customFormat="1" x14ac:dyDescent="0.25">
      <c r="A608" s="5"/>
      <c r="B608" s="5"/>
      <c r="C608" s="5"/>
      <c r="D608" s="5"/>
      <c r="E608" s="5"/>
      <c r="F608" s="5"/>
      <c r="G608" s="5"/>
      <c r="AK608"/>
      <c r="AL608"/>
      <c r="AM608"/>
      <c r="AN608"/>
      <c r="AO608"/>
      <c r="AP608"/>
      <c r="AQ608"/>
      <c r="AR608"/>
      <c r="AS608"/>
      <c r="AT608"/>
      <c r="AU608"/>
      <c r="AV608"/>
      <c r="AW608"/>
      <c r="AX608"/>
      <c r="AY608"/>
      <c r="AZ608"/>
      <c r="BA608"/>
      <c r="BB608"/>
      <c r="BC608"/>
      <c r="BD608"/>
      <c r="BE608"/>
    </row>
    <row r="609" spans="1:57" s="28" customFormat="1" x14ac:dyDescent="0.25">
      <c r="A609" s="5"/>
      <c r="B609" s="5"/>
      <c r="C609" s="5"/>
      <c r="D609" s="5"/>
      <c r="E609" s="5"/>
      <c r="F609" s="5"/>
      <c r="G609" s="5"/>
      <c r="AK609"/>
      <c r="AL609"/>
      <c r="AM609"/>
      <c r="AN609"/>
      <c r="AO609"/>
      <c r="AP609"/>
      <c r="AQ609"/>
      <c r="AR609"/>
      <c r="AS609"/>
      <c r="AT609"/>
      <c r="AU609"/>
      <c r="AV609"/>
      <c r="AW609"/>
      <c r="AX609"/>
      <c r="AY609"/>
      <c r="AZ609"/>
      <c r="BA609"/>
      <c r="BB609"/>
      <c r="BC609"/>
      <c r="BD609"/>
      <c r="BE609"/>
    </row>
    <row r="610" spans="1:57" s="28" customFormat="1" x14ac:dyDescent="0.25">
      <c r="A610" s="5"/>
      <c r="B610" s="5"/>
      <c r="C610" s="5"/>
      <c r="D610" s="5"/>
      <c r="E610" s="5"/>
      <c r="F610" s="5"/>
      <c r="G610" s="5"/>
      <c r="AK610"/>
      <c r="AL610"/>
      <c r="AM610"/>
      <c r="AN610"/>
      <c r="AO610"/>
      <c r="AP610"/>
      <c r="AQ610"/>
      <c r="AR610"/>
      <c r="AS610"/>
      <c r="AT610"/>
      <c r="AU610"/>
      <c r="AV610"/>
      <c r="AW610"/>
      <c r="AX610"/>
      <c r="AY610"/>
      <c r="AZ610"/>
      <c r="BA610"/>
      <c r="BB610"/>
      <c r="BC610"/>
      <c r="BD610"/>
      <c r="BE610"/>
    </row>
    <row r="611" spans="1:57" s="28" customFormat="1" x14ac:dyDescent="0.25">
      <c r="A611" s="5"/>
      <c r="B611" s="5"/>
      <c r="C611" s="5"/>
      <c r="D611" s="5"/>
      <c r="E611" s="5"/>
      <c r="F611" s="5"/>
      <c r="G611" s="5"/>
      <c r="AK611"/>
      <c r="AL611"/>
      <c r="AM611"/>
      <c r="AN611"/>
      <c r="AO611"/>
      <c r="AP611"/>
      <c r="AQ611"/>
      <c r="AR611"/>
      <c r="AS611"/>
      <c r="AT611"/>
      <c r="AU611"/>
      <c r="AV611"/>
      <c r="AW611"/>
      <c r="AX611"/>
      <c r="AY611"/>
      <c r="AZ611"/>
      <c r="BA611"/>
      <c r="BB611"/>
      <c r="BC611"/>
      <c r="BD611"/>
      <c r="BE611"/>
    </row>
    <row r="612" spans="1:57" s="28" customFormat="1" x14ac:dyDescent="0.25">
      <c r="A612" s="5"/>
      <c r="B612" s="5"/>
      <c r="C612" s="5"/>
      <c r="D612" s="5"/>
      <c r="E612" s="5"/>
      <c r="F612" s="5"/>
      <c r="G612" s="5"/>
      <c r="AK612"/>
      <c r="AL612"/>
      <c r="AM612"/>
      <c r="AN612"/>
      <c r="AO612"/>
      <c r="AP612"/>
      <c r="AQ612"/>
      <c r="AR612"/>
      <c r="AS612"/>
      <c r="AT612"/>
      <c r="AU612"/>
      <c r="AV612"/>
      <c r="AW612"/>
      <c r="AX612"/>
      <c r="AY612"/>
      <c r="AZ612"/>
      <c r="BA612"/>
      <c r="BB612"/>
      <c r="BC612"/>
      <c r="BD612"/>
      <c r="BE612"/>
    </row>
    <row r="613" spans="1:57" s="28" customFormat="1" x14ac:dyDescent="0.25">
      <c r="A613" s="5"/>
      <c r="B613" s="5"/>
      <c r="C613" s="5"/>
      <c r="D613" s="5"/>
      <c r="E613" s="5"/>
      <c r="F613" s="5"/>
      <c r="G613" s="5"/>
      <c r="AK613"/>
      <c r="AL613"/>
      <c r="AM613"/>
      <c r="AN613"/>
      <c r="AO613"/>
      <c r="AP613"/>
      <c r="AQ613"/>
      <c r="AR613"/>
      <c r="AS613"/>
      <c r="AT613"/>
      <c r="AU613"/>
      <c r="AV613"/>
      <c r="AW613"/>
      <c r="AX613"/>
      <c r="AY613"/>
      <c r="AZ613"/>
      <c r="BA613"/>
      <c r="BB613"/>
      <c r="BC613"/>
      <c r="BD613"/>
      <c r="BE613"/>
    </row>
    <row r="614" spans="1:57" s="28" customFormat="1" x14ac:dyDescent="0.25">
      <c r="A614" s="5"/>
      <c r="B614" s="5"/>
      <c r="C614" s="5"/>
      <c r="D614" s="5"/>
      <c r="E614" s="5"/>
      <c r="F614" s="5"/>
      <c r="G614" s="5"/>
      <c r="AK614"/>
      <c r="AL614"/>
      <c r="AM614"/>
      <c r="AN614"/>
      <c r="AO614"/>
      <c r="AP614"/>
      <c r="AQ614"/>
      <c r="AR614"/>
      <c r="AS614"/>
      <c r="AT614"/>
      <c r="AU614"/>
      <c r="AV614"/>
      <c r="AW614"/>
      <c r="AX614"/>
      <c r="AY614"/>
      <c r="AZ614"/>
      <c r="BA614"/>
      <c r="BB614"/>
      <c r="BC614"/>
      <c r="BD614"/>
      <c r="BE614"/>
    </row>
    <row r="615" spans="1:57" s="28" customFormat="1" x14ac:dyDescent="0.25">
      <c r="A615" s="5"/>
      <c r="B615" s="5"/>
      <c r="C615" s="5"/>
      <c r="D615" s="5"/>
      <c r="E615" s="5"/>
      <c r="F615" s="5"/>
      <c r="G615" s="5"/>
      <c r="AK615"/>
      <c r="AL615"/>
      <c r="AM615"/>
      <c r="AN615"/>
      <c r="AO615"/>
      <c r="AP615"/>
      <c r="AQ615"/>
      <c r="AR615"/>
      <c r="AS615"/>
      <c r="AT615"/>
      <c r="AU615"/>
      <c r="AV615"/>
      <c r="AW615"/>
      <c r="AX615"/>
      <c r="AY615"/>
      <c r="AZ615"/>
      <c r="BA615"/>
      <c r="BB615"/>
      <c r="BC615"/>
      <c r="BD615"/>
      <c r="BE615"/>
    </row>
    <row r="616" spans="1:57" s="28" customFormat="1" x14ac:dyDescent="0.25">
      <c r="A616" s="5"/>
      <c r="B616" s="5"/>
      <c r="C616" s="5"/>
      <c r="D616" s="5"/>
      <c r="E616" s="5"/>
      <c r="F616" s="5"/>
      <c r="G616" s="5"/>
      <c r="AK616"/>
      <c r="AL616"/>
      <c r="AM616"/>
      <c r="AN616"/>
      <c r="AO616"/>
      <c r="AP616"/>
      <c r="AQ616"/>
      <c r="AR616"/>
      <c r="AS616"/>
      <c r="AT616"/>
      <c r="AU616"/>
      <c r="AV616"/>
      <c r="AW616"/>
      <c r="AX616"/>
      <c r="AY616"/>
      <c r="AZ616"/>
      <c r="BA616"/>
      <c r="BB616"/>
      <c r="BC616"/>
      <c r="BD616"/>
      <c r="BE616"/>
    </row>
    <row r="617" spans="1:57" s="28" customFormat="1" x14ac:dyDescent="0.25">
      <c r="A617" s="5"/>
      <c r="B617" s="5"/>
      <c r="C617" s="5"/>
      <c r="D617" s="5"/>
      <c r="E617" s="5"/>
      <c r="F617" s="5"/>
      <c r="G617" s="5"/>
      <c r="AK617"/>
      <c r="AL617"/>
      <c r="AM617"/>
      <c r="AN617"/>
      <c r="AO617"/>
      <c r="AP617"/>
      <c r="AQ617"/>
      <c r="AR617"/>
      <c r="AS617"/>
      <c r="AT617"/>
      <c r="AU617"/>
      <c r="AV617"/>
      <c r="AW617"/>
      <c r="AX617"/>
      <c r="AY617"/>
      <c r="AZ617"/>
      <c r="BA617"/>
      <c r="BB617"/>
      <c r="BC617"/>
      <c r="BD617"/>
      <c r="BE617"/>
    </row>
    <row r="618" spans="1:57" s="28" customFormat="1" x14ac:dyDescent="0.25">
      <c r="A618" s="5"/>
      <c r="B618" s="5"/>
      <c r="C618" s="5"/>
      <c r="D618" s="5"/>
      <c r="E618" s="5"/>
      <c r="F618" s="5"/>
      <c r="G618" s="5"/>
      <c r="AK618"/>
      <c r="AL618"/>
      <c r="AM618"/>
      <c r="AN618"/>
      <c r="AO618"/>
      <c r="AP618"/>
      <c r="AQ618"/>
      <c r="AR618"/>
      <c r="AS618"/>
      <c r="AT618"/>
      <c r="AU618"/>
      <c r="AV618"/>
      <c r="AW618"/>
      <c r="AX618"/>
      <c r="AY618"/>
      <c r="AZ618"/>
      <c r="BA618"/>
      <c r="BB618"/>
      <c r="BC618"/>
      <c r="BD618"/>
      <c r="BE618"/>
    </row>
    <row r="619" spans="1:57" s="28" customFormat="1" x14ac:dyDescent="0.25">
      <c r="A619" s="5"/>
      <c r="B619" s="5"/>
      <c r="C619" s="5"/>
      <c r="D619" s="5"/>
      <c r="E619" s="5"/>
      <c r="F619" s="5"/>
      <c r="G619" s="5"/>
      <c r="AK619"/>
      <c r="AL619"/>
      <c r="AM619"/>
      <c r="AN619"/>
      <c r="AO619"/>
      <c r="AP619"/>
      <c r="AQ619"/>
      <c r="AR619"/>
      <c r="AS619"/>
      <c r="AT619"/>
      <c r="AU619"/>
      <c r="AV619"/>
      <c r="AW619"/>
      <c r="AX619"/>
      <c r="AY619"/>
      <c r="AZ619"/>
      <c r="BA619"/>
      <c r="BB619"/>
      <c r="BC619"/>
      <c r="BD619"/>
      <c r="BE619"/>
    </row>
    <row r="620" spans="1:57" s="28" customFormat="1" x14ac:dyDescent="0.25">
      <c r="A620" s="5"/>
      <c r="B620" s="5"/>
      <c r="C620" s="5"/>
      <c r="D620" s="5"/>
      <c r="E620" s="5"/>
      <c r="F620" s="5"/>
      <c r="G620" s="5"/>
      <c r="AK620"/>
      <c r="AL620"/>
      <c r="AM620"/>
      <c r="AN620"/>
      <c r="AO620"/>
      <c r="AP620"/>
      <c r="AQ620"/>
      <c r="AR620"/>
      <c r="AS620"/>
      <c r="AT620"/>
      <c r="AU620"/>
      <c r="AV620"/>
      <c r="AW620"/>
      <c r="AX620"/>
      <c r="AY620"/>
      <c r="AZ620"/>
      <c r="BA620"/>
      <c r="BB620"/>
      <c r="BC620"/>
      <c r="BD620"/>
      <c r="BE620"/>
    </row>
    <row r="621" spans="1:57" s="28" customFormat="1" x14ac:dyDescent="0.25">
      <c r="A621" s="5"/>
      <c r="B621" s="5"/>
      <c r="C621" s="5"/>
      <c r="D621" s="5"/>
      <c r="E621" s="5"/>
      <c r="F621" s="5"/>
      <c r="G621" s="5"/>
      <c r="AK621"/>
      <c r="AL621"/>
      <c r="AM621"/>
      <c r="AN621"/>
      <c r="AO621"/>
      <c r="AP621"/>
      <c r="AQ621"/>
      <c r="AR621"/>
      <c r="AS621"/>
      <c r="AT621"/>
      <c r="AU621"/>
      <c r="AV621"/>
      <c r="AW621"/>
      <c r="AX621"/>
      <c r="AY621"/>
      <c r="AZ621"/>
      <c r="BA621"/>
      <c r="BB621"/>
      <c r="BC621"/>
      <c r="BD621"/>
      <c r="BE621"/>
    </row>
    <row r="622" spans="1:57" s="28" customFormat="1" x14ac:dyDescent="0.25">
      <c r="A622" s="5"/>
      <c r="B622" s="5"/>
      <c r="C622" s="5"/>
      <c r="D622" s="5"/>
      <c r="E622" s="5"/>
      <c r="F622" s="5"/>
      <c r="G622" s="5"/>
      <c r="AK622"/>
      <c r="AL622"/>
      <c r="AM622"/>
      <c r="AN622"/>
      <c r="AO622"/>
      <c r="AP622"/>
      <c r="AQ622"/>
      <c r="AR622"/>
      <c r="AS622"/>
      <c r="AT622"/>
      <c r="AU622"/>
      <c r="AV622"/>
      <c r="AW622"/>
      <c r="AX622"/>
      <c r="AY622"/>
      <c r="AZ622"/>
      <c r="BA622"/>
      <c r="BB622"/>
      <c r="BC622"/>
      <c r="BD622"/>
      <c r="BE622"/>
    </row>
    <row r="623" spans="1:57" s="28" customFormat="1" x14ac:dyDescent="0.25">
      <c r="A623" s="5"/>
      <c r="B623" s="5"/>
      <c r="C623" s="5"/>
      <c r="D623" s="5"/>
      <c r="E623" s="5"/>
      <c r="F623" s="5"/>
      <c r="G623" s="5"/>
      <c r="AK623"/>
      <c r="AL623"/>
      <c r="AM623"/>
      <c r="AN623"/>
      <c r="AO623"/>
      <c r="AP623"/>
      <c r="AQ623"/>
      <c r="AR623"/>
      <c r="AS623"/>
      <c r="AT623"/>
      <c r="AU623"/>
      <c r="AV623"/>
      <c r="AW623"/>
      <c r="AX623"/>
      <c r="AY623"/>
      <c r="AZ623"/>
      <c r="BA623"/>
      <c r="BB623"/>
      <c r="BC623"/>
      <c r="BD623"/>
      <c r="BE623"/>
    </row>
    <row r="624" spans="1:57" s="28" customFormat="1" x14ac:dyDescent="0.25">
      <c r="A624" s="5"/>
      <c r="B624" s="5"/>
      <c r="C624" s="5"/>
      <c r="D624" s="5"/>
      <c r="E624" s="5"/>
      <c r="F624" s="5"/>
      <c r="G624" s="5"/>
      <c r="AK624"/>
      <c r="AL624"/>
      <c r="AM624"/>
      <c r="AN624"/>
      <c r="AO624"/>
      <c r="AP624"/>
      <c r="AQ624"/>
      <c r="AR624"/>
      <c r="AS624"/>
      <c r="AT624"/>
      <c r="AU624"/>
      <c r="AV624"/>
      <c r="AW624"/>
      <c r="AX624"/>
      <c r="AY624"/>
      <c r="AZ624"/>
      <c r="BA624"/>
      <c r="BB624"/>
      <c r="BC624"/>
      <c r="BD624"/>
      <c r="BE624"/>
    </row>
    <row r="625" spans="1:57" s="28" customFormat="1" x14ac:dyDescent="0.25">
      <c r="A625" s="5"/>
      <c r="B625" s="5"/>
      <c r="C625" s="5"/>
      <c r="D625" s="5"/>
      <c r="E625" s="5"/>
      <c r="F625" s="5"/>
      <c r="G625" s="5"/>
      <c r="AK625"/>
      <c r="AL625"/>
      <c r="AM625"/>
      <c r="AN625"/>
      <c r="AO625"/>
      <c r="AP625"/>
      <c r="AQ625"/>
      <c r="AR625"/>
      <c r="AS625"/>
      <c r="AT625"/>
      <c r="AU625"/>
      <c r="AV625"/>
      <c r="AW625"/>
      <c r="AX625"/>
      <c r="AY625"/>
      <c r="AZ625"/>
      <c r="BA625"/>
      <c r="BB625"/>
      <c r="BC625"/>
      <c r="BD625"/>
      <c r="BE625"/>
    </row>
    <row r="626" spans="1:57" s="28" customFormat="1" x14ac:dyDescent="0.25">
      <c r="A626" s="5"/>
      <c r="B626" s="5"/>
      <c r="C626" s="5"/>
      <c r="D626" s="5"/>
      <c r="E626" s="5"/>
      <c r="F626" s="5"/>
      <c r="G626" s="5"/>
      <c r="AK626"/>
      <c r="AL626"/>
      <c r="AM626"/>
      <c r="AN626"/>
      <c r="AO626"/>
      <c r="AP626"/>
      <c r="AQ626"/>
      <c r="AR626"/>
      <c r="AS626"/>
      <c r="AT626"/>
      <c r="AU626"/>
      <c r="AV626"/>
      <c r="AW626"/>
      <c r="AX626"/>
      <c r="AY626"/>
      <c r="AZ626"/>
      <c r="BA626"/>
      <c r="BB626"/>
      <c r="BC626"/>
      <c r="BD626"/>
      <c r="BE626"/>
    </row>
    <row r="627" spans="1:57" s="28" customFormat="1" x14ac:dyDescent="0.25">
      <c r="A627" s="5"/>
      <c r="B627" s="5"/>
      <c r="C627" s="5"/>
      <c r="D627" s="5"/>
      <c r="E627" s="5"/>
      <c r="F627" s="5"/>
      <c r="G627" s="5"/>
      <c r="AK627"/>
      <c r="AL627"/>
      <c r="AM627"/>
      <c r="AN627"/>
      <c r="AO627"/>
      <c r="AP627"/>
      <c r="AQ627"/>
      <c r="AR627"/>
      <c r="AS627"/>
      <c r="AT627"/>
      <c r="AU627"/>
      <c r="AV627"/>
      <c r="AW627"/>
      <c r="AX627"/>
      <c r="AY627"/>
      <c r="AZ627"/>
      <c r="BA627"/>
      <c r="BB627"/>
      <c r="BC627"/>
      <c r="BD627"/>
      <c r="BE627"/>
    </row>
    <row r="628" spans="1:57" s="28" customFormat="1" x14ac:dyDescent="0.25">
      <c r="A628" s="5"/>
      <c r="B628" s="5"/>
      <c r="C628" s="5"/>
      <c r="D628" s="5"/>
      <c r="E628" s="5"/>
      <c r="F628" s="5"/>
      <c r="G628" s="5"/>
      <c r="AK628"/>
      <c r="AL628"/>
      <c r="AM628"/>
      <c r="AN628"/>
      <c r="AO628"/>
      <c r="AP628"/>
      <c r="AQ628"/>
      <c r="AR628"/>
      <c r="AS628"/>
      <c r="AT628"/>
      <c r="AU628"/>
      <c r="AV628"/>
      <c r="AW628"/>
      <c r="AX628"/>
      <c r="AY628"/>
      <c r="AZ628"/>
      <c r="BA628"/>
      <c r="BB628"/>
      <c r="BC628"/>
      <c r="BD628"/>
      <c r="BE628"/>
    </row>
    <row r="629" spans="1:57" s="28" customFormat="1" x14ac:dyDescent="0.25">
      <c r="A629" s="5"/>
      <c r="B629" s="5"/>
      <c r="C629" s="5"/>
      <c r="D629" s="5"/>
      <c r="E629" s="5"/>
      <c r="F629" s="5"/>
      <c r="G629" s="5"/>
      <c r="AK629"/>
      <c r="AL629"/>
      <c r="AM629"/>
      <c r="AN629"/>
      <c r="AO629"/>
      <c r="AP629"/>
      <c r="AQ629"/>
      <c r="AR629"/>
      <c r="AS629"/>
      <c r="AT629"/>
      <c r="AU629"/>
      <c r="AV629"/>
      <c r="AW629"/>
      <c r="AX629"/>
      <c r="AY629"/>
      <c r="AZ629"/>
      <c r="BA629"/>
      <c r="BB629"/>
      <c r="BC629"/>
      <c r="BD629"/>
      <c r="BE629"/>
    </row>
    <row r="630" spans="1:57" s="28" customFormat="1" x14ac:dyDescent="0.25">
      <c r="A630" s="5"/>
      <c r="B630" s="5"/>
      <c r="C630" s="5"/>
      <c r="D630" s="5"/>
      <c r="E630" s="5"/>
      <c r="F630" s="5"/>
      <c r="G630" s="5"/>
      <c r="AK630"/>
      <c r="AL630"/>
      <c r="AM630"/>
      <c r="AN630"/>
      <c r="AO630"/>
      <c r="AP630"/>
      <c r="AQ630"/>
      <c r="AR630"/>
      <c r="AS630"/>
      <c r="AT630"/>
      <c r="AU630"/>
      <c r="AV630"/>
      <c r="AW630"/>
      <c r="AX630"/>
      <c r="AY630"/>
      <c r="AZ630"/>
      <c r="BA630"/>
      <c r="BB630"/>
      <c r="BC630"/>
      <c r="BD630"/>
      <c r="BE630"/>
    </row>
    <row r="631" spans="1:57" s="28" customFormat="1" x14ac:dyDescent="0.25">
      <c r="A631" s="5"/>
      <c r="B631" s="5"/>
      <c r="C631" s="5"/>
      <c r="D631" s="5"/>
      <c r="E631" s="5"/>
      <c r="F631" s="5"/>
      <c r="G631" s="5"/>
      <c r="AK631"/>
      <c r="AL631"/>
      <c r="AM631"/>
      <c r="AN631"/>
      <c r="AO631"/>
      <c r="AP631"/>
      <c r="AQ631"/>
      <c r="AR631"/>
      <c r="AS631"/>
      <c r="AT631"/>
      <c r="AU631"/>
      <c r="AV631"/>
      <c r="AW631"/>
      <c r="AX631"/>
      <c r="AY631"/>
      <c r="AZ631"/>
      <c r="BA631"/>
      <c r="BB631"/>
      <c r="BC631"/>
      <c r="BD631"/>
      <c r="BE631"/>
    </row>
    <row r="632" spans="1:57" s="28" customFormat="1" x14ac:dyDescent="0.25">
      <c r="A632" s="5"/>
      <c r="B632" s="5"/>
      <c r="C632" s="5"/>
      <c r="D632" s="5"/>
      <c r="E632" s="5"/>
      <c r="F632" s="5"/>
      <c r="G632" s="5"/>
      <c r="AK632"/>
      <c r="AL632"/>
      <c r="AM632"/>
      <c r="AN632"/>
      <c r="AO632"/>
      <c r="AP632"/>
      <c r="AQ632"/>
      <c r="AR632"/>
      <c r="AS632"/>
      <c r="AT632"/>
      <c r="AU632"/>
      <c r="AV632"/>
      <c r="AW632"/>
      <c r="AX632"/>
      <c r="AY632"/>
      <c r="AZ632"/>
      <c r="BA632"/>
      <c r="BB632"/>
      <c r="BC632"/>
      <c r="BD632"/>
      <c r="BE632"/>
    </row>
    <row r="633" spans="1:57" s="28" customFormat="1" x14ac:dyDescent="0.25">
      <c r="A633" s="5"/>
      <c r="B633" s="5"/>
      <c r="C633" s="5"/>
      <c r="D633" s="5"/>
      <c r="E633" s="5"/>
      <c r="F633" s="5"/>
      <c r="G633" s="5"/>
      <c r="AK633"/>
      <c r="AL633"/>
      <c r="AM633"/>
      <c r="AN633"/>
      <c r="AO633"/>
      <c r="AP633"/>
      <c r="AQ633"/>
      <c r="AR633"/>
      <c r="AS633"/>
      <c r="AT633"/>
      <c r="AU633"/>
      <c r="AV633"/>
      <c r="AW633"/>
      <c r="AX633"/>
      <c r="AY633"/>
      <c r="AZ633"/>
      <c r="BA633"/>
      <c r="BB633"/>
      <c r="BC633"/>
      <c r="BD633"/>
      <c r="BE633"/>
    </row>
    <row r="634" spans="1:57" s="28" customFormat="1" x14ac:dyDescent="0.25">
      <c r="A634" s="5"/>
      <c r="B634" s="5"/>
      <c r="C634" s="5"/>
      <c r="D634" s="5"/>
      <c r="E634" s="5"/>
      <c r="F634" s="5"/>
      <c r="G634" s="5"/>
      <c r="AK634"/>
      <c r="AL634"/>
      <c r="AM634"/>
      <c r="AN634"/>
      <c r="AO634"/>
      <c r="AP634"/>
      <c r="AQ634"/>
      <c r="AR634"/>
      <c r="AS634"/>
      <c r="AT634"/>
      <c r="AU634"/>
      <c r="AV634"/>
      <c r="AW634"/>
      <c r="AX634"/>
      <c r="AY634"/>
      <c r="AZ634"/>
      <c r="BA634"/>
      <c r="BB634"/>
      <c r="BC634"/>
      <c r="BD634"/>
      <c r="BE634"/>
    </row>
    <row r="635" spans="1:57" s="28" customFormat="1" x14ac:dyDescent="0.25">
      <c r="A635" s="5"/>
      <c r="B635" s="5"/>
      <c r="C635" s="5"/>
      <c r="D635" s="5"/>
      <c r="E635" s="5"/>
      <c r="F635" s="5"/>
      <c r="G635" s="5"/>
      <c r="AK635"/>
      <c r="AL635"/>
      <c r="AM635"/>
      <c r="AN635"/>
      <c r="AO635"/>
      <c r="AP635"/>
      <c r="AQ635"/>
      <c r="AR635"/>
      <c r="AS635"/>
      <c r="AT635"/>
      <c r="AU635"/>
      <c r="AV635"/>
      <c r="AW635"/>
      <c r="AX635"/>
      <c r="AY635"/>
      <c r="AZ635"/>
      <c r="BA635"/>
      <c r="BB635"/>
      <c r="BC635"/>
      <c r="BD635"/>
      <c r="BE635"/>
    </row>
    <row r="636" spans="1:57" s="28" customFormat="1" x14ac:dyDescent="0.25">
      <c r="A636" s="5"/>
      <c r="B636" s="5"/>
      <c r="C636" s="5"/>
      <c r="D636" s="5"/>
      <c r="E636" s="5"/>
      <c r="F636" s="5"/>
      <c r="G636" s="5"/>
      <c r="AK636"/>
      <c r="AL636"/>
      <c r="AM636"/>
      <c r="AN636"/>
      <c r="AO636"/>
      <c r="AP636"/>
      <c r="AQ636"/>
      <c r="AR636"/>
      <c r="AS636"/>
      <c r="AT636"/>
      <c r="AU636"/>
      <c r="AV636"/>
      <c r="AW636"/>
      <c r="AX636"/>
      <c r="AY636"/>
      <c r="AZ636"/>
      <c r="BA636"/>
      <c r="BB636"/>
      <c r="BC636"/>
      <c r="BD636"/>
      <c r="BE636"/>
    </row>
    <row r="637" spans="1:57" s="28" customFormat="1" x14ac:dyDescent="0.25">
      <c r="A637" s="5"/>
      <c r="B637" s="5"/>
      <c r="C637" s="5"/>
      <c r="D637" s="5"/>
      <c r="E637" s="5"/>
      <c r="F637" s="5"/>
      <c r="G637" s="5"/>
      <c r="AK637"/>
      <c r="AL637"/>
      <c r="AM637"/>
      <c r="AN637"/>
      <c r="AO637"/>
      <c r="AP637"/>
      <c r="AQ637"/>
      <c r="AR637"/>
      <c r="AS637"/>
      <c r="AT637"/>
      <c r="AU637"/>
      <c r="AV637"/>
      <c r="AW637"/>
      <c r="AX637"/>
      <c r="AY637"/>
      <c r="AZ637"/>
      <c r="BA637"/>
      <c r="BB637"/>
      <c r="BC637"/>
      <c r="BD637"/>
      <c r="BE637"/>
    </row>
    <row r="638" spans="1:57" s="28" customFormat="1" x14ac:dyDescent="0.25">
      <c r="A638" s="5"/>
      <c r="B638" s="5"/>
      <c r="C638" s="5"/>
      <c r="D638" s="5"/>
      <c r="E638" s="5"/>
      <c r="F638" s="5"/>
      <c r="G638" s="5"/>
      <c r="AK638"/>
      <c r="AL638"/>
      <c r="AM638"/>
      <c r="AN638"/>
      <c r="AO638"/>
      <c r="AP638"/>
      <c r="AQ638"/>
      <c r="AR638"/>
      <c r="AS638"/>
      <c r="AT638"/>
      <c r="AU638"/>
      <c r="AV638"/>
      <c r="AW638"/>
      <c r="AX638"/>
      <c r="AY638"/>
      <c r="AZ638"/>
      <c r="BA638"/>
      <c r="BB638"/>
      <c r="BC638"/>
      <c r="BD638"/>
      <c r="BE638"/>
    </row>
    <row r="639" spans="1:57" s="28" customFormat="1" x14ac:dyDescent="0.25">
      <c r="A639" s="5"/>
      <c r="B639" s="5"/>
      <c r="C639" s="5"/>
      <c r="D639" s="5"/>
      <c r="E639" s="5"/>
      <c r="F639" s="5"/>
      <c r="G639" s="5"/>
      <c r="AK639"/>
      <c r="AL639"/>
      <c r="AM639"/>
      <c r="AN639"/>
      <c r="AO639"/>
      <c r="AP639"/>
      <c r="AQ639"/>
      <c r="AR639"/>
      <c r="AS639"/>
      <c r="AT639"/>
      <c r="AU639"/>
      <c r="AV639"/>
      <c r="AW639"/>
      <c r="AX639"/>
      <c r="AY639"/>
      <c r="AZ639"/>
      <c r="BA639"/>
      <c r="BB639"/>
      <c r="BC639"/>
      <c r="BD639"/>
      <c r="BE639"/>
    </row>
    <row r="640" spans="1:57" s="28" customFormat="1" x14ac:dyDescent="0.25">
      <c r="A640" s="5"/>
      <c r="B640" s="5"/>
      <c r="C640" s="5"/>
      <c r="D640" s="5"/>
      <c r="E640" s="5"/>
      <c r="F640" s="5"/>
      <c r="G640" s="5"/>
      <c r="AK640"/>
      <c r="AL640"/>
      <c r="AM640"/>
      <c r="AN640"/>
      <c r="AO640"/>
      <c r="AP640"/>
      <c r="AQ640"/>
      <c r="AR640"/>
      <c r="AS640"/>
      <c r="AT640"/>
      <c r="AU640"/>
      <c r="AV640"/>
      <c r="AW640"/>
      <c r="AX640"/>
      <c r="AY640"/>
      <c r="AZ640"/>
      <c r="BA640"/>
      <c r="BB640"/>
      <c r="BC640"/>
      <c r="BD640"/>
      <c r="BE640"/>
    </row>
    <row r="641" spans="1:57" s="28" customFormat="1" x14ac:dyDescent="0.25">
      <c r="A641" s="5"/>
      <c r="B641" s="5"/>
      <c r="C641" s="5"/>
      <c r="D641" s="5"/>
      <c r="E641" s="5"/>
      <c r="F641" s="5"/>
      <c r="G641" s="5"/>
      <c r="AK641"/>
      <c r="AL641"/>
      <c r="AM641"/>
      <c r="AN641"/>
      <c r="AO641"/>
      <c r="AP641"/>
      <c r="AQ641"/>
      <c r="AR641"/>
      <c r="AS641"/>
      <c r="AT641"/>
      <c r="AU641"/>
      <c r="AV641"/>
      <c r="AW641"/>
      <c r="AX641"/>
      <c r="AY641"/>
      <c r="AZ641"/>
      <c r="BA641"/>
      <c r="BB641"/>
      <c r="BC641"/>
      <c r="BD641"/>
      <c r="BE641"/>
    </row>
    <row r="642" spans="1:57" s="28" customFormat="1" x14ac:dyDescent="0.25">
      <c r="A642" s="5"/>
      <c r="B642" s="5"/>
      <c r="C642" s="5"/>
      <c r="D642" s="5"/>
      <c r="E642" s="5"/>
      <c r="F642" s="5"/>
      <c r="G642" s="5"/>
      <c r="AK642"/>
      <c r="AL642"/>
      <c r="AM642"/>
      <c r="AN642"/>
      <c r="AO642"/>
      <c r="AP642"/>
      <c r="AQ642"/>
      <c r="AR642"/>
      <c r="AS642"/>
      <c r="AT642"/>
      <c r="AU642"/>
      <c r="AV642"/>
      <c r="AW642"/>
      <c r="AX642"/>
      <c r="AY642"/>
      <c r="AZ642"/>
      <c r="BA642"/>
      <c r="BB642"/>
      <c r="BC642"/>
      <c r="BD642"/>
      <c r="BE642"/>
    </row>
    <row r="643" spans="1:57" s="28" customFormat="1" x14ac:dyDescent="0.25">
      <c r="A643" s="5"/>
      <c r="B643" s="5"/>
      <c r="C643" s="5"/>
      <c r="D643" s="5"/>
      <c r="E643" s="5"/>
      <c r="F643" s="5"/>
      <c r="G643" s="5"/>
      <c r="AK643"/>
      <c r="AL643"/>
      <c r="AM643"/>
      <c r="AN643"/>
      <c r="AO643"/>
      <c r="AP643"/>
      <c r="AQ643"/>
      <c r="AR643"/>
      <c r="AS643"/>
      <c r="AT643"/>
      <c r="AU643"/>
      <c r="AV643"/>
      <c r="AW643"/>
      <c r="AX643"/>
      <c r="AY643"/>
      <c r="AZ643"/>
      <c r="BA643"/>
      <c r="BB643"/>
      <c r="BC643"/>
      <c r="BD643"/>
      <c r="BE643"/>
    </row>
    <row r="644" spans="1:57" s="28" customFormat="1" x14ac:dyDescent="0.25">
      <c r="A644" s="5"/>
      <c r="B644" s="5"/>
      <c r="C644" s="5"/>
      <c r="D644" s="5"/>
      <c r="E644" s="5"/>
      <c r="F644" s="5"/>
      <c r="G644" s="5"/>
      <c r="AK644"/>
      <c r="AL644"/>
      <c r="AM644"/>
      <c r="AN644"/>
      <c r="AO644"/>
      <c r="AP644"/>
      <c r="AQ644"/>
      <c r="AR644"/>
      <c r="AS644"/>
      <c r="AT644"/>
      <c r="AU644"/>
      <c r="AV644"/>
      <c r="AW644"/>
      <c r="AX644"/>
      <c r="AY644"/>
      <c r="AZ644"/>
      <c r="BA644"/>
      <c r="BB644"/>
      <c r="BC644"/>
      <c r="BD644"/>
      <c r="BE644"/>
    </row>
    <row r="645" spans="1:57" s="28" customFormat="1" x14ac:dyDescent="0.25">
      <c r="A645" s="5"/>
      <c r="B645" s="5"/>
      <c r="C645" s="5"/>
      <c r="D645" s="5"/>
      <c r="E645" s="5"/>
      <c r="F645" s="5"/>
      <c r="G645" s="5"/>
      <c r="AK645"/>
      <c r="AL645"/>
      <c r="AM645"/>
      <c r="AN645"/>
      <c r="AO645"/>
      <c r="AP645"/>
      <c r="AQ645"/>
      <c r="AR645"/>
      <c r="AS645"/>
      <c r="AT645"/>
      <c r="AU645"/>
      <c r="AV645"/>
      <c r="AW645"/>
      <c r="AX645"/>
      <c r="AY645"/>
      <c r="AZ645"/>
      <c r="BA645"/>
      <c r="BB645"/>
      <c r="BC645"/>
      <c r="BD645"/>
      <c r="BE645"/>
    </row>
    <row r="646" spans="1:57" s="28" customFormat="1" x14ac:dyDescent="0.25">
      <c r="A646" s="5"/>
      <c r="B646" s="5"/>
      <c r="C646" s="5"/>
      <c r="D646" s="5"/>
      <c r="E646" s="5"/>
      <c r="F646" s="5"/>
      <c r="G646" s="5"/>
      <c r="AK646"/>
      <c r="AL646"/>
      <c r="AM646"/>
      <c r="AN646"/>
      <c r="AO646"/>
      <c r="AP646"/>
      <c r="AQ646"/>
      <c r="AR646"/>
      <c r="AS646"/>
      <c r="AT646"/>
      <c r="AU646"/>
      <c r="AV646"/>
      <c r="AW646"/>
      <c r="AX646"/>
      <c r="AY646"/>
      <c r="AZ646"/>
      <c r="BA646"/>
      <c r="BB646"/>
      <c r="BC646"/>
      <c r="BD646"/>
      <c r="BE646"/>
    </row>
    <row r="647" spans="1:57" s="28" customFormat="1" x14ac:dyDescent="0.25">
      <c r="A647" s="5"/>
      <c r="B647" s="5"/>
      <c r="C647" s="5"/>
      <c r="D647" s="5"/>
      <c r="E647" s="5"/>
      <c r="F647" s="5"/>
      <c r="G647" s="5"/>
      <c r="AK647"/>
      <c r="AL647"/>
      <c r="AM647"/>
      <c r="AN647"/>
      <c r="AO647"/>
      <c r="AP647"/>
      <c r="AQ647"/>
      <c r="AR647"/>
      <c r="AS647"/>
      <c r="AT647"/>
      <c r="AU647"/>
      <c r="AV647"/>
      <c r="AW647"/>
      <c r="AX647"/>
      <c r="AY647"/>
      <c r="AZ647"/>
      <c r="BA647"/>
      <c r="BB647"/>
      <c r="BC647"/>
      <c r="BD647"/>
      <c r="BE647"/>
    </row>
    <row r="648" spans="1:57" s="28" customFormat="1" x14ac:dyDescent="0.25">
      <c r="A648" s="5"/>
      <c r="B648" s="5"/>
      <c r="C648" s="5"/>
      <c r="D648" s="5"/>
      <c r="E648" s="5"/>
      <c r="F648" s="5"/>
      <c r="G648" s="5"/>
      <c r="AK648"/>
      <c r="AL648"/>
      <c r="AM648"/>
      <c r="AN648"/>
      <c r="AO648"/>
      <c r="AP648"/>
      <c r="AQ648"/>
      <c r="AR648"/>
      <c r="AS648"/>
      <c r="AT648"/>
      <c r="AU648"/>
      <c r="AV648"/>
      <c r="AW648"/>
      <c r="AX648"/>
      <c r="AY648"/>
      <c r="AZ648"/>
      <c r="BA648"/>
      <c r="BB648"/>
      <c r="BC648"/>
      <c r="BD648"/>
      <c r="BE648"/>
    </row>
    <row r="649" spans="1:57" s="28" customFormat="1" x14ac:dyDescent="0.25">
      <c r="A649" s="5"/>
      <c r="B649" s="5"/>
      <c r="C649" s="5"/>
      <c r="D649" s="5"/>
      <c r="E649" s="5"/>
      <c r="F649" s="5"/>
      <c r="G649" s="5"/>
      <c r="AK649"/>
      <c r="AL649"/>
      <c r="AM649"/>
      <c r="AN649"/>
      <c r="AO649"/>
      <c r="AP649"/>
      <c r="AQ649"/>
      <c r="AR649"/>
      <c r="AS649"/>
      <c r="AT649"/>
      <c r="AU649"/>
      <c r="AV649"/>
      <c r="AW649"/>
      <c r="AX649"/>
      <c r="AY649"/>
      <c r="AZ649"/>
      <c r="BA649"/>
      <c r="BB649"/>
      <c r="BC649"/>
      <c r="BD649"/>
      <c r="BE649"/>
    </row>
    <row r="650" spans="1:57" s="28" customFormat="1" x14ac:dyDescent="0.25">
      <c r="A650" s="5"/>
      <c r="B650" s="5"/>
      <c r="C650" s="5"/>
      <c r="D650" s="5"/>
      <c r="E650" s="5"/>
      <c r="F650" s="5"/>
      <c r="G650" s="5"/>
      <c r="AK650"/>
      <c r="AL650"/>
      <c r="AM650"/>
      <c r="AN650"/>
      <c r="AO650"/>
      <c r="AP650"/>
      <c r="AQ650"/>
      <c r="AR650"/>
      <c r="AS650"/>
      <c r="AT650"/>
      <c r="AU650"/>
      <c r="AV650"/>
      <c r="AW650"/>
      <c r="AX650"/>
      <c r="AY650"/>
      <c r="AZ650"/>
      <c r="BA650"/>
      <c r="BB650"/>
      <c r="BC650"/>
      <c r="BD650"/>
      <c r="BE650"/>
    </row>
    <row r="651" spans="1:57" s="28" customFormat="1" x14ac:dyDescent="0.25">
      <c r="A651" s="5"/>
      <c r="B651" s="5"/>
      <c r="C651" s="5"/>
      <c r="D651" s="5"/>
      <c r="E651" s="5"/>
      <c r="F651" s="5"/>
      <c r="G651" s="5"/>
      <c r="AK651"/>
      <c r="AL651"/>
      <c r="AM651"/>
      <c r="AN651"/>
      <c r="AO651"/>
      <c r="AP651"/>
      <c r="AQ651"/>
      <c r="AR651"/>
      <c r="AS651"/>
      <c r="AT651"/>
      <c r="AU651"/>
      <c r="AV651"/>
      <c r="AW651"/>
      <c r="AX651"/>
      <c r="AY651"/>
      <c r="AZ651"/>
      <c r="BA651"/>
      <c r="BB651"/>
      <c r="BC651"/>
      <c r="BD651"/>
      <c r="BE651"/>
    </row>
    <row r="652" spans="1:57" s="28" customFormat="1" x14ac:dyDescent="0.25">
      <c r="A652" s="5"/>
      <c r="B652" s="5"/>
      <c r="C652" s="5"/>
      <c r="D652" s="5"/>
      <c r="E652" s="5"/>
      <c r="F652" s="5"/>
      <c r="G652" s="5"/>
      <c r="AK652"/>
      <c r="AL652"/>
      <c r="AM652"/>
      <c r="AN652"/>
      <c r="AO652"/>
      <c r="AP652"/>
      <c r="AQ652"/>
      <c r="AR652"/>
      <c r="AS652"/>
      <c r="AT652"/>
      <c r="AU652"/>
      <c r="AV652"/>
      <c r="AW652"/>
      <c r="AX652"/>
      <c r="AY652"/>
      <c r="AZ652"/>
      <c r="BA652"/>
      <c r="BB652"/>
      <c r="BC652"/>
      <c r="BD652"/>
      <c r="BE652"/>
    </row>
    <row r="653" spans="1:57" s="28" customFormat="1" x14ac:dyDescent="0.25">
      <c r="A653" s="5"/>
      <c r="B653" s="5"/>
      <c r="C653" s="5"/>
      <c r="D653" s="5"/>
      <c r="E653" s="5"/>
      <c r="F653" s="5"/>
      <c r="G653" s="5"/>
      <c r="AK653"/>
      <c r="AL653"/>
      <c r="AM653"/>
      <c r="AN653"/>
      <c r="AO653"/>
      <c r="AP653"/>
      <c r="AQ653"/>
      <c r="AR653"/>
      <c r="AS653"/>
      <c r="AT653"/>
      <c r="AU653"/>
      <c r="AV653"/>
      <c r="AW653"/>
      <c r="AX653"/>
      <c r="AY653"/>
      <c r="AZ653"/>
      <c r="BA653"/>
      <c r="BB653"/>
      <c r="BC653"/>
      <c r="BD653"/>
      <c r="BE653"/>
    </row>
    <row r="654" spans="1:57" s="28" customFormat="1" x14ac:dyDescent="0.25">
      <c r="A654" s="5"/>
      <c r="B654" s="5"/>
      <c r="C654" s="5"/>
      <c r="D654" s="5"/>
      <c r="E654" s="5"/>
      <c r="F654" s="5"/>
      <c r="G654" s="5"/>
      <c r="AK654"/>
      <c r="AL654"/>
      <c r="AM654"/>
      <c r="AN654"/>
      <c r="AO654"/>
      <c r="AP654"/>
      <c r="AQ654"/>
      <c r="AR654"/>
      <c r="AS654"/>
      <c r="AT654"/>
      <c r="AU654"/>
      <c r="AV654"/>
      <c r="AW654"/>
      <c r="AX654"/>
      <c r="AY654"/>
      <c r="AZ654"/>
      <c r="BA654"/>
      <c r="BB654"/>
      <c r="BC654"/>
      <c r="BD654"/>
      <c r="BE654"/>
    </row>
    <row r="655" spans="1:57" s="28" customFormat="1" x14ac:dyDescent="0.25">
      <c r="A655" s="5"/>
      <c r="B655" s="5"/>
      <c r="C655" s="5"/>
      <c r="D655" s="5"/>
      <c r="E655" s="5"/>
      <c r="F655" s="5"/>
      <c r="G655" s="5"/>
      <c r="AK655"/>
      <c r="AL655"/>
      <c r="AM655"/>
      <c r="AN655"/>
      <c r="AO655"/>
      <c r="AP655"/>
      <c r="AQ655"/>
      <c r="AR655"/>
      <c r="AS655"/>
      <c r="AT655"/>
      <c r="AU655"/>
      <c r="AV655"/>
      <c r="AW655"/>
      <c r="AX655"/>
      <c r="AY655"/>
      <c r="AZ655"/>
      <c r="BA655"/>
      <c r="BB655"/>
      <c r="BC655"/>
      <c r="BD655"/>
      <c r="BE655"/>
    </row>
    <row r="656" spans="1:57" s="28" customFormat="1" x14ac:dyDescent="0.25">
      <c r="A656" s="5"/>
      <c r="B656" s="5"/>
      <c r="C656" s="5"/>
      <c r="D656" s="5"/>
      <c r="E656" s="5"/>
      <c r="F656" s="5"/>
      <c r="G656" s="5"/>
      <c r="AK656"/>
      <c r="AL656"/>
      <c r="AM656"/>
      <c r="AN656"/>
      <c r="AO656"/>
      <c r="AP656"/>
      <c r="AQ656"/>
      <c r="AR656"/>
      <c r="AS656"/>
      <c r="AT656"/>
      <c r="AU656"/>
      <c r="AV656"/>
      <c r="AW656"/>
      <c r="AX656"/>
      <c r="AY656"/>
      <c r="AZ656"/>
      <c r="BA656"/>
      <c r="BB656"/>
      <c r="BC656"/>
      <c r="BD656"/>
      <c r="BE656"/>
    </row>
    <row r="657" spans="1:57" s="28" customFormat="1" x14ac:dyDescent="0.25">
      <c r="A657" s="5"/>
      <c r="B657" s="5"/>
      <c r="C657" s="5"/>
      <c r="D657" s="5"/>
      <c r="E657" s="5"/>
      <c r="F657" s="5"/>
      <c r="G657" s="5"/>
      <c r="AK657"/>
      <c r="AL657"/>
      <c r="AM657"/>
      <c r="AN657"/>
      <c r="AO657"/>
      <c r="AP657"/>
      <c r="AQ657"/>
      <c r="AR657"/>
      <c r="AS657"/>
      <c r="AT657"/>
      <c r="AU657"/>
      <c r="AV657"/>
      <c r="AW657"/>
      <c r="AX657"/>
      <c r="AY657"/>
      <c r="AZ657"/>
      <c r="BA657"/>
      <c r="BB657"/>
      <c r="BC657"/>
      <c r="BD657"/>
      <c r="BE657"/>
    </row>
    <row r="658" spans="1:57" s="28" customFormat="1" x14ac:dyDescent="0.25">
      <c r="A658" s="5"/>
      <c r="B658" s="5"/>
      <c r="C658" s="5"/>
      <c r="D658" s="5"/>
      <c r="E658" s="5"/>
      <c r="F658" s="5"/>
      <c r="G658" s="5"/>
      <c r="AK658"/>
      <c r="AL658"/>
      <c r="AM658"/>
      <c r="AN658"/>
      <c r="AO658"/>
      <c r="AP658"/>
      <c r="AQ658"/>
      <c r="AR658"/>
      <c r="AS658"/>
      <c r="AT658"/>
      <c r="AU658"/>
      <c r="AV658"/>
      <c r="AW658"/>
      <c r="AX658"/>
      <c r="AY658"/>
      <c r="AZ658"/>
      <c r="BA658"/>
      <c r="BB658"/>
      <c r="BC658"/>
      <c r="BD658"/>
      <c r="BE658"/>
    </row>
    <row r="659" spans="1:57" s="28" customFormat="1" x14ac:dyDescent="0.25">
      <c r="A659" s="5"/>
      <c r="B659" s="5"/>
      <c r="C659" s="5"/>
      <c r="D659" s="5"/>
      <c r="E659" s="5"/>
      <c r="F659" s="5"/>
      <c r="G659" s="5"/>
      <c r="AK659"/>
      <c r="AL659"/>
      <c r="AM659"/>
      <c r="AN659"/>
      <c r="AO659"/>
      <c r="AP659"/>
      <c r="AQ659"/>
      <c r="AR659"/>
      <c r="AS659"/>
      <c r="AT659"/>
      <c r="AU659"/>
      <c r="AV659"/>
      <c r="AW659"/>
      <c r="AX659"/>
      <c r="AY659"/>
      <c r="AZ659"/>
      <c r="BA659"/>
      <c r="BB659"/>
      <c r="BC659"/>
      <c r="BD659"/>
      <c r="BE659"/>
    </row>
    <row r="660" spans="1:57" s="28" customFormat="1" x14ac:dyDescent="0.25">
      <c r="A660" s="5"/>
      <c r="B660" s="5"/>
      <c r="C660" s="5"/>
      <c r="D660" s="5"/>
      <c r="E660" s="5"/>
      <c r="F660" s="5"/>
      <c r="G660" s="5"/>
      <c r="AK660"/>
      <c r="AL660"/>
      <c r="AM660"/>
      <c r="AN660"/>
      <c r="AO660"/>
      <c r="AP660"/>
      <c r="AQ660"/>
      <c r="AR660"/>
      <c r="AS660"/>
      <c r="AT660"/>
      <c r="AU660"/>
      <c r="AV660"/>
      <c r="AW660"/>
      <c r="AX660"/>
      <c r="AY660"/>
      <c r="AZ660"/>
      <c r="BA660"/>
      <c r="BB660"/>
      <c r="BC660"/>
      <c r="BD660"/>
      <c r="BE660"/>
    </row>
    <row r="661" spans="1:57" s="28" customFormat="1" x14ac:dyDescent="0.25">
      <c r="A661" s="5"/>
      <c r="B661" s="5"/>
      <c r="C661" s="5"/>
      <c r="D661" s="5"/>
      <c r="E661" s="5"/>
      <c r="F661" s="5"/>
      <c r="G661" s="5"/>
      <c r="AK661"/>
      <c r="AL661"/>
      <c r="AM661"/>
      <c r="AN661"/>
      <c r="AO661"/>
      <c r="AP661"/>
      <c r="AQ661"/>
      <c r="AR661"/>
      <c r="AS661"/>
      <c r="AT661"/>
      <c r="AU661"/>
      <c r="AV661"/>
      <c r="AW661"/>
      <c r="AX661"/>
      <c r="AY661"/>
      <c r="AZ661"/>
      <c r="BA661"/>
      <c r="BB661"/>
      <c r="BC661"/>
      <c r="BD661"/>
      <c r="BE661"/>
    </row>
    <row r="662" spans="1:57" s="28" customFormat="1" x14ac:dyDescent="0.25">
      <c r="A662" s="5"/>
      <c r="B662" s="5"/>
      <c r="C662" s="5"/>
      <c r="D662" s="5"/>
      <c r="E662" s="5"/>
      <c r="F662" s="5"/>
      <c r="G662" s="5"/>
      <c r="AK662"/>
      <c r="AL662"/>
      <c r="AM662"/>
      <c r="AN662"/>
      <c r="AO662"/>
      <c r="AP662"/>
      <c r="AQ662"/>
      <c r="AR662"/>
      <c r="AS662"/>
      <c r="AT662"/>
      <c r="AU662"/>
      <c r="AV662"/>
      <c r="AW662"/>
      <c r="AX662"/>
      <c r="AY662"/>
      <c r="AZ662"/>
      <c r="BA662"/>
      <c r="BB662"/>
      <c r="BC662"/>
      <c r="BD662"/>
      <c r="BE662"/>
    </row>
    <row r="663" spans="1:57" s="28" customFormat="1" x14ac:dyDescent="0.25">
      <c r="A663" s="5"/>
      <c r="B663" s="5"/>
      <c r="C663" s="5"/>
      <c r="D663" s="5"/>
      <c r="E663" s="5"/>
      <c r="F663" s="5"/>
      <c r="G663" s="5"/>
      <c r="AK663"/>
      <c r="AL663"/>
      <c r="AM663"/>
      <c r="AN663"/>
      <c r="AO663"/>
      <c r="AP663"/>
      <c r="AQ663"/>
      <c r="AR663"/>
      <c r="AS663"/>
      <c r="AT663"/>
      <c r="AU663"/>
      <c r="AV663"/>
      <c r="AW663"/>
      <c r="AX663"/>
      <c r="AY663"/>
      <c r="AZ663"/>
      <c r="BA663"/>
      <c r="BB663"/>
      <c r="BC663"/>
      <c r="BD663"/>
      <c r="BE663"/>
    </row>
    <row r="664" spans="1:57" s="28" customFormat="1" x14ac:dyDescent="0.25">
      <c r="A664" s="5"/>
      <c r="B664" s="5"/>
      <c r="C664" s="5"/>
      <c r="D664" s="5"/>
      <c r="E664" s="5"/>
      <c r="F664" s="5"/>
      <c r="G664" s="5"/>
      <c r="AK664"/>
      <c r="AL664"/>
      <c r="AM664"/>
      <c r="AN664"/>
      <c r="AO664"/>
      <c r="AP664"/>
      <c r="AQ664"/>
      <c r="AR664"/>
      <c r="AS664"/>
      <c r="AT664"/>
      <c r="AU664"/>
      <c r="AV664"/>
      <c r="AW664"/>
      <c r="AX664"/>
      <c r="AY664"/>
      <c r="AZ664"/>
      <c r="BA664"/>
      <c r="BB664"/>
      <c r="BC664"/>
      <c r="BD664"/>
      <c r="BE664"/>
    </row>
    <row r="665" spans="1:57" s="28" customFormat="1" x14ac:dyDescent="0.25">
      <c r="A665" s="5"/>
      <c r="B665" s="5"/>
      <c r="C665" s="5"/>
      <c r="D665" s="5"/>
      <c r="E665" s="5"/>
      <c r="F665" s="5"/>
      <c r="G665" s="5"/>
      <c r="AK665"/>
      <c r="AL665"/>
      <c r="AM665"/>
      <c r="AN665"/>
      <c r="AO665"/>
      <c r="AP665"/>
      <c r="AQ665"/>
      <c r="AR665"/>
      <c r="AS665"/>
      <c r="AT665"/>
      <c r="AU665"/>
      <c r="AV665"/>
      <c r="AW665"/>
      <c r="AX665"/>
      <c r="AY665"/>
      <c r="AZ665"/>
      <c r="BA665"/>
      <c r="BB665"/>
      <c r="BC665"/>
      <c r="BD665"/>
      <c r="BE665"/>
    </row>
    <row r="666" spans="1:57" s="28" customFormat="1" x14ac:dyDescent="0.25">
      <c r="A666" s="5"/>
      <c r="B666" s="5"/>
      <c r="C666" s="5"/>
      <c r="D666" s="5"/>
      <c r="E666" s="5"/>
      <c r="F666" s="5"/>
      <c r="G666" s="5"/>
      <c r="AK666"/>
      <c r="AL666"/>
      <c r="AM666"/>
      <c r="AN666"/>
      <c r="AO666"/>
      <c r="AP666"/>
      <c r="AQ666"/>
      <c r="AR666"/>
      <c r="AS666"/>
      <c r="AT666"/>
      <c r="AU666"/>
      <c r="AV666"/>
      <c r="AW666"/>
      <c r="AX666"/>
      <c r="AY666"/>
      <c r="AZ666"/>
      <c r="BA666"/>
      <c r="BB666"/>
      <c r="BC666"/>
      <c r="BD666"/>
      <c r="BE666"/>
    </row>
    <row r="667" spans="1:57" s="28" customFormat="1" x14ac:dyDescent="0.25">
      <c r="A667" s="5"/>
      <c r="B667" s="5"/>
      <c r="C667" s="5"/>
      <c r="D667" s="5"/>
      <c r="E667" s="5"/>
      <c r="F667" s="5"/>
      <c r="G667" s="5"/>
      <c r="AK667"/>
      <c r="AL667"/>
      <c r="AM667"/>
      <c r="AN667"/>
      <c r="AO667"/>
      <c r="AP667"/>
      <c r="AQ667"/>
      <c r="AR667"/>
      <c r="AS667"/>
      <c r="AT667"/>
      <c r="AU667"/>
      <c r="AV667"/>
      <c r="AW667"/>
      <c r="AX667"/>
      <c r="AY667"/>
      <c r="AZ667"/>
      <c r="BA667"/>
      <c r="BB667"/>
      <c r="BC667"/>
      <c r="BD667"/>
      <c r="BE667"/>
    </row>
    <row r="668" spans="1:57" s="28" customFormat="1" x14ac:dyDescent="0.25">
      <c r="A668" s="5"/>
      <c r="B668" s="5"/>
      <c r="C668" s="5"/>
      <c r="D668" s="5"/>
      <c r="E668" s="5"/>
      <c r="F668" s="5"/>
      <c r="G668" s="5"/>
      <c r="AK668"/>
      <c r="AL668"/>
      <c r="AM668"/>
      <c r="AN668"/>
      <c r="AO668"/>
      <c r="AP668"/>
      <c r="AQ668"/>
      <c r="AR668"/>
      <c r="AS668"/>
      <c r="AT668"/>
      <c r="AU668"/>
      <c r="AV668"/>
      <c r="AW668"/>
      <c r="AX668"/>
      <c r="AY668"/>
      <c r="AZ668"/>
      <c r="BA668"/>
      <c r="BB668"/>
      <c r="BC668"/>
      <c r="BD668"/>
      <c r="BE668"/>
    </row>
    <row r="669" spans="1:57" s="28" customFormat="1" x14ac:dyDescent="0.25">
      <c r="A669" s="5"/>
      <c r="B669" s="5"/>
      <c r="C669" s="5"/>
      <c r="D669" s="5"/>
      <c r="E669" s="5"/>
      <c r="F669" s="5"/>
      <c r="G669" s="5"/>
      <c r="AK669"/>
      <c r="AL669"/>
      <c r="AM669"/>
      <c r="AN669"/>
      <c r="AO669"/>
      <c r="AP669"/>
      <c r="AQ669"/>
      <c r="AR669"/>
      <c r="AS669"/>
      <c r="AT669"/>
      <c r="AU669"/>
      <c r="AV669"/>
      <c r="AW669"/>
      <c r="AX669"/>
      <c r="AY669"/>
      <c r="AZ669"/>
      <c r="BA669"/>
      <c r="BB669"/>
      <c r="BC669"/>
      <c r="BD669"/>
      <c r="BE669"/>
    </row>
    <row r="670" spans="1:57" s="28" customFormat="1" x14ac:dyDescent="0.25">
      <c r="A670" s="5"/>
      <c r="B670" s="5"/>
      <c r="C670" s="5"/>
      <c r="D670" s="5"/>
      <c r="E670" s="5"/>
      <c r="F670" s="5"/>
      <c r="G670" s="5"/>
      <c r="AK670"/>
      <c r="AL670"/>
      <c r="AM670"/>
      <c r="AN670"/>
      <c r="AO670"/>
      <c r="AP670"/>
      <c r="AQ670"/>
      <c r="AR670"/>
      <c r="AS670"/>
      <c r="AT670"/>
      <c r="AU670"/>
      <c r="AV670"/>
      <c r="AW670"/>
      <c r="AX670"/>
      <c r="AY670"/>
      <c r="AZ670"/>
      <c r="BA670"/>
      <c r="BB670"/>
      <c r="BC670"/>
      <c r="BD670"/>
      <c r="BE670"/>
    </row>
    <row r="671" spans="1:57" s="28" customFormat="1" x14ac:dyDescent="0.25">
      <c r="A671" s="5"/>
      <c r="B671" s="5"/>
      <c r="C671" s="5"/>
      <c r="D671" s="5"/>
      <c r="E671" s="5"/>
      <c r="F671" s="5"/>
      <c r="G671" s="5"/>
      <c r="AK671"/>
      <c r="AL671"/>
      <c r="AM671"/>
      <c r="AN671"/>
      <c r="AO671"/>
      <c r="AP671"/>
      <c r="AQ671"/>
      <c r="AR671"/>
      <c r="AS671"/>
      <c r="AT671"/>
      <c r="AU671"/>
      <c r="AV671"/>
      <c r="AW671"/>
      <c r="AX671"/>
      <c r="AY671"/>
      <c r="AZ671"/>
      <c r="BA671"/>
      <c r="BB671"/>
      <c r="BC671"/>
      <c r="BD671"/>
      <c r="BE671"/>
    </row>
    <row r="672" spans="1:57" s="28" customFormat="1" x14ac:dyDescent="0.25">
      <c r="A672" s="5"/>
      <c r="B672" s="5"/>
      <c r="C672" s="5"/>
      <c r="D672" s="5"/>
      <c r="E672" s="5"/>
      <c r="F672" s="5"/>
      <c r="G672" s="5"/>
      <c r="AK672"/>
      <c r="AL672"/>
      <c r="AM672"/>
      <c r="AN672"/>
      <c r="AO672"/>
      <c r="AP672"/>
      <c r="AQ672"/>
      <c r="AR672"/>
      <c r="AS672"/>
      <c r="AT672"/>
      <c r="AU672"/>
      <c r="AV672"/>
      <c r="AW672"/>
      <c r="AX672"/>
      <c r="AY672"/>
      <c r="AZ672"/>
      <c r="BA672"/>
      <c r="BB672"/>
      <c r="BC672"/>
      <c r="BD672"/>
      <c r="BE672"/>
    </row>
    <row r="673" spans="1:57" s="28" customFormat="1" x14ac:dyDescent="0.25">
      <c r="A673" s="5"/>
      <c r="B673" s="5"/>
      <c r="C673" s="5"/>
      <c r="D673" s="5"/>
      <c r="E673" s="5"/>
      <c r="F673" s="5"/>
      <c r="G673" s="5"/>
      <c r="AK673"/>
      <c r="AL673"/>
      <c r="AM673"/>
      <c r="AN673"/>
      <c r="AO673"/>
      <c r="AP673"/>
      <c r="AQ673"/>
      <c r="AR673"/>
      <c r="AS673"/>
      <c r="AT673"/>
      <c r="AU673"/>
      <c r="AV673"/>
      <c r="AW673"/>
      <c r="AX673"/>
      <c r="AY673"/>
      <c r="AZ673"/>
      <c r="BA673"/>
      <c r="BB673"/>
      <c r="BC673"/>
      <c r="BD673"/>
      <c r="BE673"/>
    </row>
    <row r="674" spans="1:57" s="28" customFormat="1" x14ac:dyDescent="0.25">
      <c r="A674" s="5"/>
      <c r="B674" s="5"/>
      <c r="C674" s="5"/>
      <c r="D674" s="5"/>
      <c r="E674" s="5"/>
      <c r="F674" s="5"/>
      <c r="G674" s="5"/>
      <c r="AK674"/>
      <c r="AL674"/>
      <c r="AM674"/>
      <c r="AN674"/>
      <c r="AO674"/>
      <c r="AP674"/>
      <c r="AQ674"/>
      <c r="AR674"/>
      <c r="AS674"/>
      <c r="AT674"/>
      <c r="AU674"/>
      <c r="AV674"/>
      <c r="AW674"/>
      <c r="AX674"/>
      <c r="AY674"/>
      <c r="AZ674"/>
      <c r="BA674"/>
      <c r="BB674"/>
      <c r="BC674"/>
      <c r="BD674"/>
      <c r="BE674"/>
    </row>
    <row r="675" spans="1:57" s="28" customFormat="1" x14ac:dyDescent="0.25">
      <c r="A675" s="5"/>
      <c r="B675" s="5"/>
      <c r="C675" s="5"/>
      <c r="D675" s="5"/>
      <c r="E675" s="5"/>
      <c r="F675" s="5"/>
      <c r="G675" s="5"/>
      <c r="AK675"/>
      <c r="AL675"/>
      <c r="AM675"/>
      <c r="AN675"/>
      <c r="AO675"/>
      <c r="AP675"/>
      <c r="AQ675"/>
      <c r="AR675"/>
      <c r="AS675"/>
      <c r="AT675"/>
      <c r="AU675"/>
      <c r="AV675"/>
      <c r="AW675"/>
      <c r="AX675"/>
      <c r="AY675"/>
      <c r="AZ675"/>
      <c r="BA675"/>
      <c r="BB675"/>
      <c r="BC675"/>
      <c r="BD675"/>
      <c r="BE675"/>
    </row>
    <row r="676" spans="1:57" s="28" customFormat="1" x14ac:dyDescent="0.25">
      <c r="A676" s="5"/>
      <c r="B676" s="5"/>
      <c r="C676" s="5"/>
      <c r="D676" s="5"/>
      <c r="E676" s="5"/>
      <c r="F676" s="5"/>
      <c r="G676" s="5"/>
      <c r="AK676"/>
      <c r="AL676"/>
      <c r="AM676"/>
      <c r="AN676"/>
      <c r="AO676"/>
      <c r="AP676"/>
      <c r="AQ676"/>
      <c r="AR676"/>
      <c r="AS676"/>
      <c r="AT676"/>
      <c r="AU676"/>
      <c r="AV676"/>
      <c r="AW676"/>
      <c r="AX676"/>
      <c r="AY676"/>
      <c r="AZ676"/>
      <c r="BA676"/>
      <c r="BB676"/>
      <c r="BC676"/>
      <c r="BD676"/>
      <c r="BE676"/>
    </row>
    <row r="677" spans="1:57" s="28" customFormat="1" x14ac:dyDescent="0.25">
      <c r="A677" s="5"/>
      <c r="B677" s="5"/>
      <c r="C677" s="5"/>
      <c r="D677" s="5"/>
      <c r="E677" s="5"/>
      <c r="F677" s="5"/>
      <c r="G677" s="5"/>
      <c r="AK677"/>
      <c r="AL677"/>
      <c r="AM677"/>
      <c r="AN677"/>
      <c r="AO677"/>
      <c r="AP677"/>
      <c r="AQ677"/>
      <c r="AR677"/>
      <c r="AS677"/>
      <c r="AT677"/>
      <c r="AU677"/>
      <c r="AV677"/>
      <c r="AW677"/>
      <c r="AX677"/>
      <c r="AY677"/>
      <c r="AZ677"/>
      <c r="BA677"/>
      <c r="BB677"/>
      <c r="BC677"/>
      <c r="BD677"/>
      <c r="BE677"/>
    </row>
    <row r="678" spans="1:57" s="28" customFormat="1" x14ac:dyDescent="0.25">
      <c r="A678" s="5"/>
      <c r="B678" s="5"/>
      <c r="C678" s="5"/>
      <c r="D678" s="5"/>
      <c r="E678" s="5"/>
      <c r="F678" s="5"/>
      <c r="G678" s="5"/>
      <c r="AK678"/>
      <c r="AL678"/>
      <c r="AM678"/>
      <c r="AN678"/>
      <c r="AO678"/>
      <c r="AP678"/>
      <c r="AQ678"/>
      <c r="AR678"/>
      <c r="AS678"/>
      <c r="AT678"/>
      <c r="AU678"/>
      <c r="AV678"/>
      <c r="AW678"/>
      <c r="AX678"/>
      <c r="AY678"/>
      <c r="AZ678"/>
      <c r="BA678"/>
      <c r="BB678"/>
      <c r="BC678"/>
      <c r="BD678"/>
      <c r="BE678"/>
    </row>
    <row r="679" spans="1:57" s="28" customFormat="1" x14ac:dyDescent="0.25">
      <c r="A679" s="5"/>
      <c r="B679" s="5"/>
      <c r="C679" s="5"/>
      <c r="D679" s="5"/>
      <c r="E679" s="5"/>
      <c r="F679" s="5"/>
      <c r="G679" s="5"/>
      <c r="AK679"/>
      <c r="AL679"/>
      <c r="AM679"/>
      <c r="AN679"/>
      <c r="AO679"/>
      <c r="AP679"/>
      <c r="AQ679"/>
      <c r="AR679"/>
      <c r="AS679"/>
      <c r="AT679"/>
      <c r="AU679"/>
      <c r="AV679"/>
      <c r="AW679"/>
      <c r="AX679"/>
      <c r="AY679"/>
      <c r="AZ679"/>
      <c r="BA679"/>
      <c r="BB679"/>
      <c r="BC679"/>
      <c r="BD679"/>
      <c r="BE679"/>
    </row>
    <row r="680" spans="1:57" s="28" customFormat="1" x14ac:dyDescent="0.25">
      <c r="A680" s="5"/>
      <c r="B680" s="5"/>
      <c r="C680" s="5"/>
      <c r="D680" s="5"/>
      <c r="E680" s="5"/>
      <c r="F680" s="5"/>
      <c r="G680" s="5"/>
      <c r="AK680"/>
      <c r="AL680"/>
      <c r="AM680"/>
      <c r="AN680"/>
      <c r="AO680"/>
      <c r="AP680"/>
      <c r="AQ680"/>
      <c r="AR680"/>
      <c r="AS680"/>
      <c r="AT680"/>
      <c r="AU680"/>
      <c r="AV680"/>
      <c r="AW680"/>
      <c r="AX680"/>
      <c r="AY680"/>
      <c r="AZ680"/>
      <c r="BA680"/>
      <c r="BB680"/>
      <c r="BC680"/>
      <c r="BD680"/>
      <c r="BE680"/>
    </row>
    <row r="681" spans="1:57" s="28" customFormat="1" x14ac:dyDescent="0.25">
      <c r="A681" s="5"/>
      <c r="B681" s="5"/>
      <c r="C681" s="5"/>
      <c r="D681" s="5"/>
      <c r="E681" s="5"/>
      <c r="F681" s="5"/>
      <c r="G681" s="5"/>
      <c r="AK681"/>
      <c r="AL681"/>
      <c r="AM681"/>
      <c r="AN681"/>
      <c r="AO681"/>
      <c r="AP681"/>
      <c r="AQ681"/>
      <c r="AR681"/>
      <c r="AS681"/>
      <c r="AT681"/>
      <c r="AU681"/>
      <c r="AV681"/>
      <c r="AW681"/>
      <c r="AX681"/>
      <c r="AY681"/>
      <c r="AZ681"/>
      <c r="BA681"/>
      <c r="BB681"/>
      <c r="BC681"/>
      <c r="BD681"/>
      <c r="BE681"/>
    </row>
    <row r="682" spans="1:57" s="28" customFormat="1" x14ac:dyDescent="0.25">
      <c r="A682" s="5"/>
      <c r="B682" s="5"/>
      <c r="C682" s="5"/>
      <c r="D682" s="5"/>
      <c r="E682" s="5"/>
      <c r="F682" s="5"/>
      <c r="G682" s="5"/>
      <c r="AK682"/>
      <c r="AL682"/>
      <c r="AM682"/>
      <c r="AN682"/>
      <c r="AO682"/>
      <c r="AP682"/>
      <c r="AQ682"/>
      <c r="AR682"/>
      <c r="AS682"/>
      <c r="AT682"/>
      <c r="AU682"/>
      <c r="AV682"/>
      <c r="AW682"/>
      <c r="AX682"/>
      <c r="AY682"/>
      <c r="AZ682"/>
      <c r="BA682"/>
      <c r="BB682"/>
      <c r="BC682"/>
      <c r="BD682"/>
      <c r="BE682"/>
    </row>
    <row r="683" spans="1:57" s="28" customFormat="1" x14ac:dyDescent="0.25">
      <c r="A683" s="5"/>
      <c r="B683" s="5"/>
      <c r="C683" s="5"/>
      <c r="D683" s="5"/>
      <c r="E683" s="5"/>
      <c r="F683" s="5"/>
      <c r="G683" s="5"/>
      <c r="AK683"/>
      <c r="AL683"/>
      <c r="AM683"/>
      <c r="AN683"/>
      <c r="AO683"/>
      <c r="AP683"/>
      <c r="AQ683"/>
      <c r="AR683"/>
      <c r="AS683"/>
      <c r="AT683"/>
      <c r="AU683"/>
      <c r="AV683"/>
      <c r="AW683"/>
      <c r="AX683"/>
      <c r="AY683"/>
      <c r="AZ683"/>
      <c r="BA683"/>
      <c r="BB683"/>
      <c r="BC683"/>
      <c r="BD683"/>
      <c r="BE683"/>
    </row>
    <row r="684" spans="1:57" s="28" customFormat="1" x14ac:dyDescent="0.25">
      <c r="A684" s="5"/>
      <c r="B684" s="5"/>
      <c r="C684" s="5"/>
      <c r="D684" s="5"/>
      <c r="E684" s="5"/>
      <c r="F684" s="5"/>
      <c r="G684" s="5"/>
      <c r="AK684"/>
      <c r="AL684"/>
      <c r="AM684"/>
      <c r="AN684"/>
      <c r="AO684"/>
      <c r="AP684"/>
      <c r="AQ684"/>
      <c r="AR684"/>
      <c r="AS684"/>
      <c r="AT684"/>
      <c r="AU684"/>
      <c r="AV684"/>
      <c r="AW684"/>
      <c r="AX684"/>
      <c r="AY684"/>
      <c r="AZ684"/>
      <c r="BA684"/>
      <c r="BB684"/>
      <c r="BC684"/>
      <c r="BD684"/>
      <c r="BE684"/>
    </row>
    <row r="685" spans="1:57" s="28" customFormat="1" x14ac:dyDescent="0.25">
      <c r="A685" s="5"/>
      <c r="B685" s="5"/>
      <c r="C685" s="5"/>
      <c r="D685" s="5"/>
      <c r="E685" s="5"/>
      <c r="F685" s="5"/>
      <c r="G685" s="5"/>
      <c r="AK685"/>
      <c r="AL685"/>
      <c r="AM685"/>
      <c r="AN685"/>
      <c r="AO685"/>
      <c r="AP685"/>
      <c r="AQ685"/>
      <c r="AR685"/>
      <c r="AS685"/>
      <c r="AT685"/>
      <c r="AU685"/>
      <c r="AV685"/>
      <c r="AW685"/>
      <c r="AX685"/>
      <c r="AY685"/>
      <c r="AZ685"/>
      <c r="BA685"/>
      <c r="BB685"/>
      <c r="BC685"/>
      <c r="BD685"/>
      <c r="BE685"/>
    </row>
    <row r="686" spans="1:57" s="28" customFormat="1" x14ac:dyDescent="0.25">
      <c r="A686" s="5"/>
      <c r="B686" s="5"/>
      <c r="C686" s="5"/>
      <c r="D686" s="5"/>
      <c r="E686" s="5"/>
      <c r="F686" s="5"/>
      <c r="G686" s="5"/>
      <c r="AK686"/>
      <c r="AL686"/>
      <c r="AM686"/>
      <c r="AN686"/>
      <c r="AO686"/>
      <c r="AP686"/>
      <c r="AQ686"/>
      <c r="AR686"/>
      <c r="AS686"/>
      <c r="AT686"/>
      <c r="AU686"/>
      <c r="AV686"/>
      <c r="AW686"/>
      <c r="AX686"/>
      <c r="AY686"/>
      <c r="AZ686"/>
      <c r="BA686"/>
      <c r="BB686"/>
      <c r="BC686"/>
      <c r="BD686"/>
      <c r="BE686"/>
    </row>
    <row r="687" spans="1:57" s="28" customFormat="1" x14ac:dyDescent="0.25">
      <c r="A687" s="5"/>
      <c r="B687" s="5"/>
      <c r="C687" s="5"/>
      <c r="D687" s="5"/>
      <c r="E687" s="5"/>
      <c r="F687" s="5"/>
      <c r="G687" s="5"/>
      <c r="AK687"/>
      <c r="AL687"/>
      <c r="AM687"/>
      <c r="AN687"/>
      <c r="AO687"/>
      <c r="AP687"/>
      <c r="AQ687"/>
      <c r="AR687"/>
      <c r="AS687"/>
      <c r="AT687"/>
      <c r="AU687"/>
      <c r="AV687"/>
      <c r="AW687"/>
      <c r="AX687"/>
      <c r="AY687"/>
      <c r="AZ687"/>
      <c r="BA687"/>
      <c r="BB687"/>
      <c r="BC687"/>
      <c r="BD687"/>
      <c r="BE687"/>
    </row>
    <row r="688" spans="1:57" s="28" customFormat="1" x14ac:dyDescent="0.25">
      <c r="A688" s="5"/>
      <c r="B688" s="5"/>
      <c r="C688" s="5"/>
      <c r="D688" s="5"/>
      <c r="E688" s="5"/>
      <c r="F688" s="5"/>
      <c r="G688" s="5"/>
      <c r="AK688"/>
      <c r="AL688"/>
      <c r="AM688"/>
      <c r="AN688"/>
      <c r="AO688"/>
      <c r="AP688"/>
      <c r="AQ688"/>
      <c r="AR688"/>
      <c r="AS688"/>
      <c r="AT688"/>
      <c r="AU688"/>
      <c r="AV688"/>
      <c r="AW688"/>
      <c r="AX688"/>
      <c r="AY688"/>
      <c r="AZ688"/>
      <c r="BA688"/>
      <c r="BB688"/>
      <c r="BC688"/>
      <c r="BD688"/>
      <c r="BE688"/>
    </row>
    <row r="689" spans="1:57" s="28" customFormat="1" x14ac:dyDescent="0.25">
      <c r="A689" s="5"/>
      <c r="B689" s="5"/>
      <c r="C689" s="5"/>
      <c r="D689" s="5"/>
      <c r="E689" s="5"/>
      <c r="F689" s="5"/>
      <c r="G689" s="5"/>
      <c r="AK689"/>
      <c r="AL689"/>
      <c r="AM689"/>
      <c r="AN689"/>
      <c r="AO689"/>
      <c r="AP689"/>
      <c r="AQ689"/>
      <c r="AR689"/>
      <c r="AS689"/>
      <c r="AT689"/>
      <c r="AU689"/>
      <c r="AV689"/>
      <c r="AW689"/>
      <c r="AX689"/>
      <c r="AY689"/>
      <c r="AZ689"/>
      <c r="BA689"/>
      <c r="BB689"/>
      <c r="BC689"/>
      <c r="BD689"/>
      <c r="BE689"/>
    </row>
    <row r="690" spans="1:57" s="28" customFormat="1" x14ac:dyDescent="0.25">
      <c r="A690" s="5"/>
      <c r="B690" s="5"/>
      <c r="C690" s="5"/>
      <c r="D690" s="5"/>
      <c r="E690" s="5"/>
      <c r="F690" s="5"/>
      <c r="G690" s="5"/>
      <c r="AK690"/>
      <c r="AL690"/>
      <c r="AM690"/>
      <c r="AN690"/>
      <c r="AO690"/>
      <c r="AP690"/>
      <c r="AQ690"/>
      <c r="AR690"/>
      <c r="AS690"/>
      <c r="AT690"/>
      <c r="AU690"/>
      <c r="AV690"/>
      <c r="AW690"/>
      <c r="AX690"/>
      <c r="AY690"/>
      <c r="AZ690"/>
      <c r="BA690"/>
      <c r="BB690"/>
      <c r="BC690"/>
      <c r="BD690"/>
      <c r="BE690"/>
    </row>
    <row r="691" spans="1:57" s="28" customFormat="1" x14ac:dyDescent="0.25">
      <c r="A691" s="5"/>
      <c r="B691" s="5"/>
      <c r="C691" s="5"/>
      <c r="D691" s="5"/>
      <c r="E691" s="5"/>
      <c r="F691" s="5"/>
      <c r="G691" s="5"/>
      <c r="AK691"/>
      <c r="AL691"/>
      <c r="AM691"/>
      <c r="AN691"/>
      <c r="AO691"/>
      <c r="AP691"/>
      <c r="AQ691"/>
      <c r="AR691"/>
      <c r="AS691"/>
      <c r="AT691"/>
      <c r="AU691"/>
      <c r="AV691"/>
      <c r="AW691"/>
      <c r="AX691"/>
      <c r="AY691"/>
      <c r="AZ691"/>
      <c r="BA691"/>
      <c r="BB691"/>
      <c r="BC691"/>
      <c r="BD691"/>
      <c r="BE691"/>
    </row>
    <row r="692" spans="1:57" s="28" customFormat="1" x14ac:dyDescent="0.25">
      <c r="A692" s="5"/>
      <c r="B692" s="5"/>
      <c r="C692" s="5"/>
      <c r="D692" s="5"/>
      <c r="E692" s="5"/>
      <c r="F692" s="5"/>
      <c r="G692" s="5"/>
      <c r="AK692"/>
      <c r="AL692"/>
      <c r="AM692"/>
      <c r="AN692"/>
      <c r="AO692"/>
      <c r="AP692"/>
      <c r="AQ692"/>
      <c r="AR692"/>
      <c r="AS692"/>
      <c r="AT692"/>
      <c r="AU692"/>
      <c r="AV692"/>
      <c r="AW692"/>
      <c r="AX692"/>
      <c r="AY692"/>
      <c r="AZ692"/>
      <c r="BA692"/>
      <c r="BB692"/>
      <c r="BC692"/>
      <c r="BD692"/>
      <c r="BE692"/>
    </row>
    <row r="693" spans="1:57" s="28" customFormat="1" x14ac:dyDescent="0.25">
      <c r="A693" s="5"/>
      <c r="B693" s="5"/>
      <c r="C693" s="5"/>
      <c r="D693" s="5"/>
      <c r="E693" s="5"/>
      <c r="F693" s="5"/>
      <c r="G693" s="5"/>
      <c r="AK693"/>
      <c r="AL693"/>
      <c r="AM693"/>
      <c r="AN693"/>
      <c r="AO693"/>
      <c r="AP693"/>
      <c r="AQ693"/>
      <c r="AR693"/>
      <c r="AS693"/>
      <c r="AT693"/>
      <c r="AU693"/>
      <c r="AV693"/>
      <c r="AW693"/>
      <c r="AX693"/>
      <c r="AY693"/>
      <c r="AZ693"/>
      <c r="BA693"/>
      <c r="BB693"/>
      <c r="BC693"/>
      <c r="BD693"/>
      <c r="BE693"/>
    </row>
    <row r="694" spans="1:57" s="28" customFormat="1" x14ac:dyDescent="0.25">
      <c r="A694" s="5"/>
      <c r="B694" s="5"/>
      <c r="C694" s="5"/>
      <c r="D694" s="5"/>
      <c r="E694" s="5"/>
      <c r="F694" s="5"/>
      <c r="G694" s="5"/>
      <c r="AK694"/>
      <c r="AL694"/>
      <c r="AM694"/>
      <c r="AN694"/>
      <c r="AO694"/>
      <c r="AP694"/>
      <c r="AQ694"/>
      <c r="AR694"/>
      <c r="AS694"/>
      <c r="AT694"/>
      <c r="AU694"/>
      <c r="AV694"/>
      <c r="AW694"/>
      <c r="AX694"/>
      <c r="AY694"/>
      <c r="AZ694"/>
      <c r="BA694"/>
      <c r="BB694"/>
      <c r="BC694"/>
      <c r="BD694"/>
      <c r="BE694"/>
    </row>
    <row r="695" spans="1:57" s="28" customFormat="1" x14ac:dyDescent="0.25">
      <c r="A695" s="5"/>
      <c r="B695" s="5"/>
      <c r="C695" s="5"/>
      <c r="D695" s="5"/>
      <c r="E695" s="5"/>
      <c r="F695" s="5"/>
      <c r="G695" s="5"/>
      <c r="AK695"/>
      <c r="AL695"/>
      <c r="AM695"/>
      <c r="AN695"/>
      <c r="AO695"/>
      <c r="AP695"/>
      <c r="AQ695"/>
      <c r="AR695"/>
      <c r="AS695"/>
      <c r="AT695"/>
      <c r="AU695"/>
      <c r="AV695"/>
      <c r="AW695"/>
      <c r="AX695"/>
      <c r="AY695"/>
      <c r="AZ695"/>
      <c r="BA695"/>
      <c r="BB695"/>
      <c r="BC695"/>
      <c r="BD695"/>
      <c r="BE695"/>
    </row>
    <row r="696" spans="1:57" s="28" customFormat="1" x14ac:dyDescent="0.25">
      <c r="A696" s="5"/>
      <c r="B696" s="5"/>
      <c r="C696" s="5"/>
      <c r="D696" s="5"/>
      <c r="E696" s="5"/>
      <c r="F696" s="5"/>
      <c r="G696" s="5"/>
      <c r="AK696"/>
      <c r="AL696"/>
      <c r="AM696"/>
      <c r="AN696"/>
      <c r="AO696"/>
      <c r="AP696"/>
      <c r="AQ696"/>
      <c r="AR696"/>
      <c r="AS696"/>
      <c r="AT696"/>
      <c r="AU696"/>
      <c r="AV696"/>
      <c r="AW696"/>
      <c r="AX696"/>
      <c r="AY696"/>
      <c r="AZ696"/>
      <c r="BA696"/>
      <c r="BB696"/>
      <c r="BC696"/>
      <c r="BD696"/>
      <c r="BE696"/>
    </row>
    <row r="697" spans="1:57" s="28" customFormat="1" x14ac:dyDescent="0.25">
      <c r="A697" s="5"/>
      <c r="B697" s="5"/>
      <c r="C697" s="5"/>
      <c r="D697" s="5"/>
      <c r="E697" s="5"/>
      <c r="F697" s="5"/>
      <c r="G697" s="5"/>
      <c r="AK697"/>
      <c r="AL697"/>
      <c r="AM697"/>
      <c r="AN697"/>
      <c r="AO697"/>
      <c r="AP697"/>
      <c r="AQ697"/>
      <c r="AR697"/>
      <c r="AS697"/>
      <c r="AT697"/>
      <c r="AU697"/>
      <c r="AV697"/>
      <c r="AW697"/>
      <c r="AX697"/>
      <c r="AY697"/>
      <c r="AZ697"/>
      <c r="BA697"/>
      <c r="BB697"/>
      <c r="BC697"/>
      <c r="BD697"/>
      <c r="BE697"/>
    </row>
    <row r="698" spans="1:57" s="28" customFormat="1" x14ac:dyDescent="0.25">
      <c r="A698" s="5"/>
      <c r="B698" s="5"/>
      <c r="C698" s="5"/>
      <c r="D698" s="5"/>
      <c r="E698" s="5"/>
      <c r="F698" s="5"/>
      <c r="G698" s="5"/>
      <c r="AK698"/>
      <c r="AL698"/>
      <c r="AM698"/>
      <c r="AN698"/>
      <c r="AO698"/>
      <c r="AP698"/>
      <c r="AQ698"/>
      <c r="AR698"/>
      <c r="AS698"/>
      <c r="AT698"/>
      <c r="AU698"/>
      <c r="AV698"/>
      <c r="AW698"/>
      <c r="AX698"/>
      <c r="AY698"/>
      <c r="AZ698"/>
      <c r="BA698"/>
      <c r="BB698"/>
      <c r="BC698"/>
      <c r="BD698"/>
      <c r="BE698"/>
    </row>
    <row r="699" spans="1:57" s="28" customFormat="1" x14ac:dyDescent="0.25">
      <c r="A699" s="5"/>
      <c r="B699" s="5"/>
      <c r="C699" s="5"/>
      <c r="D699" s="5"/>
      <c r="E699" s="5"/>
      <c r="F699" s="5"/>
      <c r="G699" s="5"/>
      <c r="AK699"/>
      <c r="AL699"/>
      <c r="AM699"/>
      <c r="AN699"/>
      <c r="AO699"/>
      <c r="AP699"/>
      <c r="AQ699"/>
      <c r="AR699"/>
      <c r="AS699"/>
      <c r="AT699"/>
      <c r="AU699"/>
      <c r="AV699"/>
      <c r="AW699"/>
      <c r="AX699"/>
      <c r="AY699"/>
      <c r="AZ699"/>
      <c r="BA699"/>
      <c r="BB699"/>
      <c r="BC699"/>
      <c r="BD699"/>
      <c r="BE699"/>
    </row>
    <row r="700" spans="1:57" s="28" customFormat="1" x14ac:dyDescent="0.25">
      <c r="A700" s="5"/>
      <c r="B700" s="5"/>
      <c r="C700" s="5"/>
      <c r="D700" s="5"/>
      <c r="E700" s="5"/>
      <c r="F700" s="5"/>
      <c r="G700" s="5"/>
      <c r="AK700"/>
      <c r="AL700"/>
      <c r="AM700"/>
      <c r="AN700"/>
      <c r="AO700"/>
      <c r="AP700"/>
      <c r="AQ700"/>
      <c r="AR700"/>
      <c r="AS700"/>
      <c r="AT700"/>
      <c r="AU700"/>
      <c r="AV700"/>
      <c r="AW700"/>
      <c r="AX700"/>
      <c r="AY700"/>
      <c r="AZ700"/>
      <c r="BA700"/>
      <c r="BB700"/>
      <c r="BC700"/>
      <c r="BD700"/>
      <c r="BE700"/>
    </row>
    <row r="701" spans="1:57" s="28" customFormat="1" x14ac:dyDescent="0.25">
      <c r="A701" s="5"/>
      <c r="B701" s="5"/>
      <c r="C701" s="5"/>
      <c r="D701" s="5"/>
      <c r="E701" s="5"/>
      <c r="F701" s="5"/>
      <c r="G701" s="5"/>
      <c r="AK701"/>
      <c r="AL701"/>
      <c r="AM701"/>
      <c r="AN701"/>
      <c r="AO701"/>
      <c r="AP701"/>
      <c r="AQ701"/>
      <c r="AR701"/>
      <c r="AS701"/>
      <c r="AT701"/>
      <c r="AU701"/>
      <c r="AV701"/>
      <c r="AW701"/>
      <c r="AX701"/>
      <c r="AY701"/>
      <c r="AZ701"/>
      <c r="BA701"/>
      <c r="BB701"/>
      <c r="BC701"/>
      <c r="BD701"/>
      <c r="BE701"/>
    </row>
    <row r="702" spans="1:57" s="28" customFormat="1" x14ac:dyDescent="0.25">
      <c r="A702" s="5"/>
      <c r="B702" s="5"/>
      <c r="C702" s="5"/>
      <c r="D702" s="5"/>
      <c r="E702" s="5"/>
      <c r="F702" s="5"/>
      <c r="G702" s="5"/>
      <c r="AK702"/>
      <c r="AL702"/>
      <c r="AM702"/>
      <c r="AN702"/>
      <c r="AO702"/>
      <c r="AP702"/>
      <c r="AQ702"/>
      <c r="AR702"/>
      <c r="AS702"/>
      <c r="AT702"/>
      <c r="AU702"/>
      <c r="AV702"/>
      <c r="AW702"/>
      <c r="AX702"/>
      <c r="AY702"/>
      <c r="AZ702"/>
      <c r="BA702"/>
      <c r="BB702"/>
      <c r="BC702"/>
      <c r="BD702"/>
      <c r="BE702"/>
    </row>
    <row r="703" spans="1:57" s="28" customFormat="1" x14ac:dyDescent="0.25">
      <c r="A703" s="5"/>
      <c r="B703" s="5"/>
      <c r="C703" s="5"/>
      <c r="D703" s="5"/>
      <c r="E703" s="5"/>
      <c r="F703" s="5"/>
      <c r="G703" s="5"/>
      <c r="AK703"/>
      <c r="AL703"/>
      <c r="AM703"/>
      <c r="AN703"/>
      <c r="AO703"/>
      <c r="AP703"/>
      <c r="AQ703"/>
      <c r="AR703"/>
      <c r="AS703"/>
      <c r="AT703"/>
      <c r="AU703"/>
      <c r="AV703"/>
      <c r="AW703"/>
      <c r="AX703"/>
      <c r="AY703"/>
      <c r="AZ703"/>
      <c r="BA703"/>
      <c r="BB703"/>
      <c r="BC703"/>
      <c r="BD703"/>
      <c r="BE703"/>
    </row>
    <row r="704" spans="1:57" s="28" customFormat="1" x14ac:dyDescent="0.25">
      <c r="A704" s="5"/>
      <c r="B704" s="5"/>
      <c r="C704" s="5"/>
      <c r="D704" s="5"/>
      <c r="E704" s="5"/>
      <c r="F704" s="5"/>
      <c r="G704" s="5"/>
      <c r="AK704"/>
      <c r="AL704"/>
      <c r="AM704"/>
      <c r="AN704"/>
      <c r="AO704"/>
      <c r="AP704"/>
      <c r="AQ704"/>
      <c r="AR704"/>
      <c r="AS704"/>
      <c r="AT704"/>
      <c r="AU704"/>
      <c r="AV704"/>
      <c r="AW704"/>
      <c r="AX704"/>
      <c r="AY704"/>
      <c r="AZ704"/>
      <c r="BA704"/>
      <c r="BB704"/>
      <c r="BC704"/>
      <c r="BD704"/>
      <c r="BE704"/>
    </row>
    <row r="705" spans="1:57" s="28" customFormat="1" x14ac:dyDescent="0.25">
      <c r="A705" s="5"/>
      <c r="B705" s="5"/>
      <c r="C705" s="5"/>
      <c r="D705" s="5"/>
      <c r="E705" s="5"/>
      <c r="F705" s="5"/>
      <c r="G705" s="5"/>
      <c r="AK705"/>
      <c r="AL705"/>
      <c r="AM705"/>
      <c r="AN705"/>
      <c r="AO705"/>
      <c r="AP705"/>
      <c r="AQ705"/>
      <c r="AR705"/>
      <c r="AS705"/>
      <c r="AT705"/>
      <c r="AU705"/>
      <c r="AV705"/>
      <c r="AW705"/>
      <c r="AX705"/>
      <c r="AY705"/>
      <c r="AZ705"/>
      <c r="BA705"/>
      <c r="BB705"/>
      <c r="BC705"/>
      <c r="BD705"/>
      <c r="BE705"/>
    </row>
    <row r="706" spans="1:57" s="28" customFormat="1" x14ac:dyDescent="0.25">
      <c r="A706" s="5"/>
      <c r="B706" s="5"/>
      <c r="C706" s="5"/>
      <c r="D706" s="5"/>
      <c r="E706" s="5"/>
      <c r="F706" s="5"/>
      <c r="G706" s="5"/>
      <c r="AK706"/>
      <c r="AL706"/>
      <c r="AM706"/>
      <c r="AN706"/>
      <c r="AO706"/>
      <c r="AP706"/>
      <c r="AQ706"/>
      <c r="AR706"/>
      <c r="AS706"/>
      <c r="AT706"/>
      <c r="AU706"/>
      <c r="AV706"/>
      <c r="AW706"/>
      <c r="AX706"/>
      <c r="AY706"/>
      <c r="AZ706"/>
      <c r="BA706"/>
      <c r="BB706"/>
      <c r="BC706"/>
      <c r="BD706"/>
      <c r="BE706"/>
    </row>
    <row r="707" spans="1:57" s="28" customFormat="1" x14ac:dyDescent="0.25">
      <c r="A707" s="5"/>
      <c r="B707" s="5"/>
      <c r="C707" s="5"/>
      <c r="D707" s="5"/>
      <c r="E707" s="5"/>
      <c r="F707" s="5"/>
      <c r="G707" s="5"/>
      <c r="AK707"/>
      <c r="AL707"/>
      <c r="AM707"/>
      <c r="AN707"/>
      <c r="AO707"/>
      <c r="AP707"/>
      <c r="AQ707"/>
      <c r="AR707"/>
      <c r="AS707"/>
      <c r="AT707"/>
      <c r="AU707"/>
      <c r="AV707"/>
      <c r="AW707"/>
      <c r="AX707"/>
      <c r="AY707"/>
      <c r="AZ707"/>
      <c r="BA707"/>
      <c r="BB707"/>
      <c r="BC707"/>
      <c r="BD707"/>
      <c r="BE707"/>
    </row>
    <row r="708" spans="1:57" s="28" customFormat="1" x14ac:dyDescent="0.25">
      <c r="A708" s="5"/>
      <c r="B708" s="5"/>
      <c r="C708" s="5"/>
      <c r="D708" s="5"/>
      <c r="E708" s="5"/>
      <c r="F708" s="5"/>
      <c r="G708" s="5"/>
      <c r="AK708"/>
      <c r="AL708"/>
      <c r="AM708"/>
      <c r="AN708"/>
      <c r="AO708"/>
      <c r="AP708"/>
      <c r="AQ708"/>
      <c r="AR708"/>
      <c r="AS708"/>
      <c r="AT708"/>
      <c r="AU708"/>
      <c r="AV708"/>
      <c r="AW708"/>
      <c r="AX708"/>
      <c r="AY708"/>
      <c r="AZ708"/>
      <c r="BA708"/>
      <c r="BB708"/>
      <c r="BC708"/>
      <c r="BD708"/>
      <c r="BE708"/>
    </row>
    <row r="709" spans="1:57" s="28" customFormat="1" x14ac:dyDescent="0.25">
      <c r="A709" s="5"/>
      <c r="B709" s="5"/>
      <c r="C709" s="5"/>
      <c r="D709" s="5"/>
      <c r="E709" s="5"/>
      <c r="F709" s="5"/>
      <c r="G709" s="5"/>
      <c r="AK709"/>
      <c r="AL709"/>
      <c r="AM709"/>
      <c r="AN709"/>
      <c r="AO709"/>
      <c r="AP709"/>
      <c r="AQ709"/>
      <c r="AR709"/>
      <c r="AS709"/>
      <c r="AT709"/>
      <c r="AU709"/>
      <c r="AV709"/>
      <c r="AW709"/>
      <c r="AX709"/>
      <c r="AY709"/>
      <c r="AZ709"/>
      <c r="BA709"/>
      <c r="BB709"/>
      <c r="BC709"/>
      <c r="BD709"/>
      <c r="BE709"/>
    </row>
    <row r="710" spans="1:57" s="28" customFormat="1" x14ac:dyDescent="0.25">
      <c r="A710" s="5"/>
      <c r="B710" s="5"/>
      <c r="C710" s="5"/>
      <c r="D710" s="5"/>
      <c r="E710" s="5"/>
      <c r="F710" s="5"/>
      <c r="G710" s="5"/>
      <c r="AK710"/>
      <c r="AL710"/>
      <c r="AM710"/>
      <c r="AN710"/>
      <c r="AO710"/>
      <c r="AP710"/>
      <c r="AQ710"/>
      <c r="AR710"/>
      <c r="AS710"/>
      <c r="AT710"/>
      <c r="AU710"/>
      <c r="AV710"/>
      <c r="AW710"/>
      <c r="AX710"/>
      <c r="AY710"/>
      <c r="AZ710"/>
      <c r="BA710"/>
      <c r="BB710"/>
      <c r="BC710"/>
      <c r="BD710"/>
      <c r="BE710"/>
    </row>
    <row r="711" spans="1:57" s="28" customFormat="1" x14ac:dyDescent="0.25">
      <c r="A711" s="5"/>
      <c r="B711" s="5"/>
      <c r="C711" s="5"/>
      <c r="D711" s="5"/>
      <c r="E711" s="5"/>
      <c r="F711" s="5"/>
      <c r="G711" s="5"/>
      <c r="AK711"/>
      <c r="AL711"/>
      <c r="AM711"/>
      <c r="AN711"/>
      <c r="AO711"/>
      <c r="AP711"/>
      <c r="AQ711"/>
      <c r="AR711"/>
      <c r="AS711"/>
      <c r="AT711"/>
      <c r="AU711"/>
      <c r="AV711"/>
      <c r="AW711"/>
      <c r="AX711"/>
      <c r="AY711"/>
      <c r="AZ711"/>
      <c r="BA711"/>
      <c r="BB711"/>
      <c r="BC711"/>
      <c r="BD711"/>
      <c r="BE711"/>
    </row>
    <row r="712" spans="1:57" s="28" customFormat="1" x14ac:dyDescent="0.25">
      <c r="A712" s="5"/>
      <c r="B712" s="5"/>
      <c r="C712" s="5"/>
      <c r="D712" s="5"/>
      <c r="E712" s="5"/>
      <c r="F712" s="5"/>
      <c r="G712" s="5"/>
      <c r="AK712"/>
      <c r="AL712"/>
      <c r="AM712"/>
      <c r="AN712"/>
      <c r="AO712"/>
      <c r="AP712"/>
      <c r="AQ712"/>
      <c r="AR712"/>
      <c r="AS712"/>
      <c r="AT712"/>
      <c r="AU712"/>
      <c r="AV712"/>
      <c r="AW712"/>
      <c r="AX712"/>
      <c r="AY712"/>
      <c r="AZ712"/>
      <c r="BA712"/>
      <c r="BB712"/>
      <c r="BC712"/>
      <c r="BD712"/>
      <c r="BE712"/>
    </row>
    <row r="713" spans="1:57" s="28" customFormat="1" x14ac:dyDescent="0.25">
      <c r="A713" s="5"/>
      <c r="B713" s="5"/>
      <c r="C713" s="5"/>
      <c r="D713" s="5"/>
      <c r="E713" s="5"/>
      <c r="F713" s="5"/>
      <c r="G713" s="5"/>
      <c r="AK713"/>
      <c r="AL713"/>
      <c r="AM713"/>
      <c r="AN713"/>
      <c r="AO713"/>
      <c r="AP713"/>
      <c r="AQ713"/>
      <c r="AR713"/>
      <c r="AS713"/>
      <c r="AT713"/>
      <c r="AU713"/>
      <c r="AV713"/>
      <c r="AW713"/>
      <c r="AX713"/>
      <c r="AY713"/>
      <c r="AZ713"/>
      <c r="BA713"/>
      <c r="BB713"/>
      <c r="BC713"/>
      <c r="BD713"/>
      <c r="BE713"/>
    </row>
    <row r="714" spans="1:57" s="28" customFormat="1" x14ac:dyDescent="0.25">
      <c r="A714" s="5"/>
      <c r="B714" s="5"/>
      <c r="C714" s="5"/>
      <c r="D714" s="5"/>
      <c r="E714" s="5"/>
      <c r="F714" s="5"/>
      <c r="G714" s="5"/>
      <c r="AK714"/>
      <c r="AL714"/>
      <c r="AM714"/>
      <c r="AN714"/>
      <c r="AO714"/>
      <c r="AP714"/>
      <c r="AQ714"/>
      <c r="AR714"/>
      <c r="AS714"/>
      <c r="AT714"/>
      <c r="AU714"/>
      <c r="AV714"/>
      <c r="AW714"/>
      <c r="AX714"/>
      <c r="AY714"/>
      <c r="AZ714"/>
      <c r="BA714"/>
      <c r="BB714"/>
      <c r="BC714"/>
      <c r="BD714"/>
      <c r="BE714"/>
    </row>
    <row r="715" spans="1:57" s="28" customFormat="1" x14ac:dyDescent="0.25">
      <c r="A715" s="5"/>
      <c r="B715" s="5"/>
      <c r="C715" s="5"/>
      <c r="D715" s="5"/>
      <c r="E715" s="5"/>
      <c r="F715" s="5"/>
      <c r="G715" s="5"/>
      <c r="AK715"/>
      <c r="AL715"/>
      <c r="AM715"/>
      <c r="AN715"/>
      <c r="AO715"/>
      <c r="AP715"/>
      <c r="AQ715"/>
      <c r="AR715"/>
      <c r="AS715"/>
      <c r="AT715"/>
      <c r="AU715"/>
      <c r="AV715"/>
      <c r="AW715"/>
      <c r="AX715"/>
      <c r="AY715"/>
      <c r="AZ715"/>
      <c r="BA715"/>
      <c r="BB715"/>
      <c r="BC715"/>
      <c r="BD715"/>
      <c r="BE715"/>
    </row>
    <row r="716" spans="1:57" s="28" customFormat="1" x14ac:dyDescent="0.25">
      <c r="A716" s="5"/>
      <c r="B716" s="5"/>
      <c r="C716" s="5"/>
      <c r="D716" s="5"/>
      <c r="E716" s="5"/>
      <c r="F716" s="5"/>
      <c r="G716" s="5"/>
      <c r="AK716"/>
      <c r="AL716"/>
      <c r="AM716"/>
      <c r="AN716"/>
      <c r="AO716"/>
      <c r="AP716"/>
      <c r="AQ716"/>
      <c r="AR716"/>
      <c r="AS716"/>
      <c r="AT716"/>
      <c r="AU716"/>
      <c r="AV716"/>
      <c r="AW716"/>
      <c r="AX716"/>
      <c r="AY716"/>
      <c r="AZ716"/>
      <c r="BA716"/>
      <c r="BB716"/>
      <c r="BC716"/>
      <c r="BD716"/>
      <c r="BE716"/>
    </row>
    <row r="717" spans="1:57" s="28" customFormat="1" x14ac:dyDescent="0.25">
      <c r="A717" s="5"/>
      <c r="B717" s="5"/>
      <c r="C717" s="5"/>
      <c r="D717" s="5"/>
      <c r="E717" s="5"/>
      <c r="F717" s="5"/>
      <c r="G717" s="5"/>
      <c r="AK717"/>
      <c r="AL717"/>
      <c r="AM717"/>
      <c r="AN717"/>
      <c r="AO717"/>
      <c r="AP717"/>
      <c r="AQ717"/>
      <c r="AR717"/>
      <c r="AS717"/>
      <c r="AT717"/>
      <c r="AU717"/>
      <c r="AV717"/>
      <c r="AW717"/>
      <c r="AX717"/>
      <c r="AY717"/>
      <c r="AZ717"/>
      <c r="BA717"/>
      <c r="BB717"/>
      <c r="BC717"/>
      <c r="BD717"/>
      <c r="BE717"/>
    </row>
    <row r="718" spans="1:57" s="28" customFormat="1" x14ac:dyDescent="0.25">
      <c r="A718" s="5"/>
      <c r="B718" s="5"/>
      <c r="C718" s="5"/>
      <c r="D718" s="5"/>
      <c r="E718" s="5"/>
      <c r="F718" s="5"/>
      <c r="G718" s="5"/>
      <c r="AK718"/>
      <c r="AL718"/>
      <c r="AM718"/>
      <c r="AN718"/>
      <c r="AO718"/>
      <c r="AP718"/>
      <c r="AQ718"/>
      <c r="AR718"/>
      <c r="AS718"/>
      <c r="AT718"/>
      <c r="AU718"/>
      <c r="AV718"/>
      <c r="AW718"/>
      <c r="AX718"/>
      <c r="AY718"/>
      <c r="AZ718"/>
      <c r="BA718"/>
      <c r="BB718"/>
      <c r="BC718"/>
      <c r="BD718"/>
      <c r="BE718"/>
    </row>
    <row r="719" spans="1:57" s="28" customFormat="1" x14ac:dyDescent="0.25">
      <c r="A719" s="5"/>
      <c r="B719" s="5"/>
      <c r="C719" s="5"/>
      <c r="D719" s="5"/>
      <c r="E719" s="5"/>
      <c r="F719" s="5"/>
      <c r="G719" s="5"/>
      <c r="AK719"/>
      <c r="AL719"/>
      <c r="AM719"/>
      <c r="AN719"/>
      <c r="AO719"/>
      <c r="AP719"/>
      <c r="AQ719"/>
      <c r="AR719"/>
      <c r="AS719"/>
      <c r="AT719"/>
      <c r="AU719"/>
      <c r="AV719"/>
      <c r="AW719"/>
      <c r="AX719"/>
      <c r="AY719"/>
      <c r="AZ719"/>
      <c r="BA719"/>
      <c r="BB719"/>
      <c r="BC719"/>
      <c r="BD719"/>
      <c r="BE719"/>
    </row>
    <row r="720" spans="1:57" s="28" customFormat="1" x14ac:dyDescent="0.25">
      <c r="A720" s="5"/>
      <c r="B720" s="5"/>
      <c r="C720" s="5"/>
      <c r="D720" s="5"/>
      <c r="E720" s="5"/>
      <c r="F720" s="5"/>
      <c r="G720" s="5"/>
      <c r="AK720"/>
      <c r="AL720"/>
      <c r="AM720"/>
      <c r="AN720"/>
      <c r="AO720"/>
      <c r="AP720"/>
      <c r="AQ720"/>
      <c r="AR720"/>
      <c r="AS720"/>
      <c r="AT720"/>
      <c r="AU720"/>
      <c r="AV720"/>
      <c r="AW720"/>
      <c r="AX720"/>
      <c r="AY720"/>
      <c r="AZ720"/>
      <c r="BA720"/>
      <c r="BB720"/>
      <c r="BC720"/>
      <c r="BD720"/>
      <c r="BE720"/>
    </row>
    <row r="721" spans="1:57" s="28" customFormat="1" x14ac:dyDescent="0.25">
      <c r="A721" s="5"/>
      <c r="B721" s="5"/>
      <c r="C721" s="5"/>
      <c r="D721" s="5"/>
      <c r="E721" s="5"/>
      <c r="F721" s="5"/>
      <c r="G721" s="5"/>
      <c r="AK721"/>
      <c r="AL721"/>
      <c r="AM721"/>
      <c r="AN721"/>
      <c r="AO721"/>
      <c r="AP721"/>
      <c r="AQ721"/>
      <c r="AR721"/>
      <c r="AS721"/>
      <c r="AT721"/>
      <c r="AU721"/>
      <c r="AV721"/>
      <c r="AW721"/>
      <c r="AX721"/>
      <c r="AY721"/>
      <c r="AZ721"/>
      <c r="BA721"/>
      <c r="BB721"/>
      <c r="BC721"/>
      <c r="BD721"/>
      <c r="BE721"/>
    </row>
    <row r="722" spans="1:57" s="28" customFormat="1" x14ac:dyDescent="0.25">
      <c r="A722" s="5"/>
      <c r="B722" s="5"/>
      <c r="C722" s="5"/>
      <c r="D722" s="5"/>
      <c r="E722" s="5"/>
      <c r="F722" s="5"/>
      <c r="G722" s="5"/>
      <c r="AK722"/>
      <c r="AL722"/>
      <c r="AM722"/>
      <c r="AN722"/>
      <c r="AO722"/>
      <c r="AP722"/>
      <c r="AQ722"/>
      <c r="AR722"/>
      <c r="AS722"/>
      <c r="AT722"/>
      <c r="AU722"/>
      <c r="AV722"/>
      <c r="AW722"/>
      <c r="AX722"/>
      <c r="AY722"/>
      <c r="AZ722"/>
      <c r="BA722"/>
      <c r="BB722"/>
      <c r="BC722"/>
      <c r="BD722"/>
      <c r="BE722"/>
    </row>
    <row r="723" spans="1:57" s="28" customFormat="1" x14ac:dyDescent="0.25">
      <c r="A723" s="5"/>
      <c r="B723" s="5"/>
      <c r="C723" s="5"/>
      <c r="D723" s="5"/>
      <c r="E723" s="5"/>
      <c r="F723" s="5"/>
      <c r="G723" s="5"/>
      <c r="AK723"/>
      <c r="AL723"/>
      <c r="AM723"/>
      <c r="AN723"/>
      <c r="AO723"/>
      <c r="AP723"/>
      <c r="AQ723"/>
      <c r="AR723"/>
      <c r="AS723"/>
      <c r="AT723"/>
      <c r="AU723"/>
      <c r="AV723"/>
      <c r="AW723"/>
      <c r="AX723"/>
      <c r="AY723"/>
      <c r="AZ723"/>
      <c r="BA723"/>
      <c r="BB723"/>
      <c r="BC723"/>
      <c r="BD723"/>
      <c r="BE723"/>
    </row>
    <row r="724" spans="1:57" s="28" customFormat="1" x14ac:dyDescent="0.25">
      <c r="A724" s="5"/>
      <c r="B724" s="5"/>
      <c r="C724" s="5"/>
      <c r="D724" s="5"/>
      <c r="E724" s="5"/>
      <c r="F724" s="5"/>
      <c r="G724" s="5"/>
      <c r="AK724"/>
      <c r="AL724"/>
      <c r="AM724"/>
      <c r="AN724"/>
      <c r="AO724"/>
      <c r="AP724"/>
      <c r="AQ724"/>
      <c r="AR724"/>
      <c r="AS724"/>
      <c r="AT724"/>
      <c r="AU724"/>
      <c r="AV724"/>
      <c r="AW724"/>
      <c r="AX724"/>
      <c r="AY724"/>
      <c r="AZ724"/>
      <c r="BA724"/>
      <c r="BB724"/>
      <c r="BC724"/>
      <c r="BD724"/>
      <c r="BE724"/>
    </row>
    <row r="725" spans="1:57" s="28" customFormat="1" x14ac:dyDescent="0.25">
      <c r="A725" s="5"/>
      <c r="B725" s="5"/>
      <c r="C725" s="5"/>
      <c r="D725" s="5"/>
      <c r="E725" s="5"/>
      <c r="F725" s="5"/>
      <c r="G725" s="5"/>
      <c r="AK725"/>
      <c r="AL725"/>
      <c r="AM725"/>
      <c r="AN725"/>
      <c r="AO725"/>
      <c r="AP725"/>
      <c r="AQ725"/>
      <c r="AR725"/>
      <c r="AS725"/>
      <c r="AT725"/>
      <c r="AU725"/>
      <c r="AV725"/>
      <c r="AW725"/>
      <c r="AX725"/>
      <c r="AY725"/>
      <c r="AZ725"/>
      <c r="BA725"/>
      <c r="BB725"/>
      <c r="BC725"/>
      <c r="BD725"/>
      <c r="BE725"/>
    </row>
    <row r="726" spans="1:57" s="28" customFormat="1" x14ac:dyDescent="0.25">
      <c r="A726" s="5"/>
      <c r="B726" s="5"/>
      <c r="C726" s="5"/>
      <c r="D726" s="5"/>
      <c r="E726" s="5"/>
      <c r="F726" s="5"/>
      <c r="G726" s="5"/>
      <c r="AK726"/>
      <c r="AL726"/>
      <c r="AM726"/>
      <c r="AN726"/>
      <c r="AO726"/>
      <c r="AP726"/>
      <c r="AQ726"/>
      <c r="AR726"/>
      <c r="AS726"/>
      <c r="AT726"/>
      <c r="AU726"/>
      <c r="AV726"/>
      <c r="AW726"/>
      <c r="AX726"/>
      <c r="AY726"/>
      <c r="AZ726"/>
      <c r="BA726"/>
      <c r="BB726"/>
      <c r="BC726"/>
      <c r="BD726"/>
      <c r="BE726"/>
    </row>
    <row r="727" spans="1:57" s="28" customFormat="1" x14ac:dyDescent="0.25">
      <c r="A727" s="5"/>
      <c r="B727" s="5"/>
      <c r="C727" s="5"/>
      <c r="D727" s="5"/>
      <c r="E727" s="5"/>
      <c r="F727" s="5"/>
      <c r="G727" s="5"/>
      <c r="AK727"/>
      <c r="AL727"/>
      <c r="AM727"/>
      <c r="AN727"/>
      <c r="AO727"/>
      <c r="AP727"/>
      <c r="AQ727"/>
      <c r="AR727"/>
      <c r="AS727"/>
      <c r="AT727"/>
      <c r="AU727"/>
      <c r="AV727"/>
      <c r="AW727"/>
      <c r="AX727"/>
      <c r="AY727"/>
      <c r="AZ727"/>
      <c r="BA727"/>
      <c r="BB727"/>
      <c r="BC727"/>
      <c r="BD727"/>
      <c r="BE727"/>
    </row>
    <row r="728" spans="1:57" s="28" customFormat="1" x14ac:dyDescent="0.25">
      <c r="A728" s="5"/>
      <c r="B728" s="5"/>
      <c r="C728" s="5"/>
      <c r="D728" s="5"/>
      <c r="E728" s="5"/>
      <c r="F728" s="5"/>
      <c r="G728" s="5"/>
      <c r="AK728"/>
      <c r="AL728"/>
      <c r="AM728"/>
      <c r="AN728"/>
      <c r="AO728"/>
      <c r="AP728"/>
      <c r="AQ728"/>
      <c r="AR728"/>
      <c r="AS728"/>
      <c r="AT728"/>
      <c r="AU728"/>
      <c r="AV728"/>
      <c r="AW728"/>
      <c r="AX728"/>
      <c r="AY728"/>
      <c r="AZ728"/>
      <c r="BA728"/>
      <c r="BB728"/>
      <c r="BC728"/>
      <c r="BD728"/>
      <c r="BE728"/>
    </row>
    <row r="729" spans="1:57" s="28" customFormat="1" x14ac:dyDescent="0.25">
      <c r="A729" s="5"/>
      <c r="B729" s="5"/>
      <c r="C729" s="5"/>
      <c r="D729" s="5"/>
      <c r="E729" s="5"/>
      <c r="F729" s="5"/>
      <c r="G729" s="5"/>
      <c r="AK729"/>
      <c r="AL729"/>
      <c r="AM729"/>
      <c r="AN729"/>
      <c r="AO729"/>
      <c r="AP729"/>
      <c r="AQ729"/>
      <c r="AR729"/>
      <c r="AS729"/>
      <c r="AT729"/>
      <c r="AU729"/>
      <c r="AV729"/>
      <c r="AW729"/>
      <c r="AX729"/>
      <c r="AY729"/>
      <c r="AZ729"/>
      <c r="BA729"/>
      <c r="BB729"/>
      <c r="BC729"/>
      <c r="BD729"/>
      <c r="BE729"/>
    </row>
    <row r="730" spans="1:57" s="28" customFormat="1" x14ac:dyDescent="0.25">
      <c r="A730" s="5"/>
      <c r="B730" s="5"/>
      <c r="C730" s="5"/>
      <c r="D730" s="5"/>
      <c r="E730" s="5"/>
      <c r="F730" s="5"/>
      <c r="G730" s="5"/>
      <c r="AK730"/>
      <c r="AL730"/>
      <c r="AM730"/>
      <c r="AN730"/>
      <c r="AO730"/>
      <c r="AP730"/>
      <c r="AQ730"/>
      <c r="AR730"/>
      <c r="AS730"/>
      <c r="AT730"/>
      <c r="AU730"/>
      <c r="AV730"/>
      <c r="AW730"/>
      <c r="AX730"/>
      <c r="AY730"/>
      <c r="AZ730"/>
      <c r="BA730"/>
      <c r="BB730"/>
      <c r="BC730"/>
      <c r="BD730"/>
      <c r="BE730"/>
    </row>
    <row r="731" spans="1:57" s="28" customFormat="1" x14ac:dyDescent="0.25">
      <c r="A731" s="5"/>
      <c r="B731" s="5"/>
      <c r="C731" s="5"/>
      <c r="D731" s="5"/>
      <c r="E731" s="5"/>
      <c r="F731" s="5"/>
      <c r="G731" s="5"/>
      <c r="AK731"/>
      <c r="AL731"/>
      <c r="AM731"/>
      <c r="AN731"/>
      <c r="AO731"/>
      <c r="AP731"/>
      <c r="AQ731"/>
      <c r="AR731"/>
      <c r="AS731"/>
      <c r="AT731"/>
      <c r="AU731"/>
      <c r="AV731"/>
      <c r="AW731"/>
      <c r="AX731"/>
      <c r="AY731"/>
      <c r="AZ731"/>
      <c r="BA731"/>
      <c r="BB731"/>
      <c r="BC731"/>
      <c r="BD731"/>
      <c r="BE731"/>
    </row>
    <row r="732" spans="1:57" s="28" customFormat="1" x14ac:dyDescent="0.25">
      <c r="A732" s="5"/>
      <c r="B732" s="5"/>
      <c r="C732" s="5"/>
      <c r="D732" s="5"/>
      <c r="E732" s="5"/>
      <c r="F732" s="5"/>
      <c r="G732" s="5"/>
      <c r="AK732"/>
      <c r="AL732"/>
      <c r="AM732"/>
      <c r="AN732"/>
      <c r="AO732"/>
      <c r="AP732"/>
      <c r="AQ732"/>
      <c r="AR732"/>
      <c r="AS732"/>
      <c r="AT732"/>
      <c r="AU732"/>
      <c r="AV732"/>
      <c r="AW732"/>
      <c r="AX732"/>
      <c r="AY732"/>
      <c r="AZ732"/>
      <c r="BA732"/>
      <c r="BB732"/>
      <c r="BC732"/>
      <c r="BD732"/>
      <c r="BE732"/>
    </row>
    <row r="733" spans="1:57" s="28" customFormat="1" x14ac:dyDescent="0.25">
      <c r="A733" s="5"/>
      <c r="B733" s="5"/>
      <c r="C733" s="5"/>
      <c r="D733" s="5"/>
      <c r="E733" s="5"/>
      <c r="F733" s="5"/>
      <c r="G733" s="5"/>
      <c r="AK733"/>
      <c r="AL733"/>
      <c r="AM733"/>
      <c r="AN733"/>
      <c r="AO733"/>
      <c r="AP733"/>
      <c r="AQ733"/>
      <c r="AR733"/>
      <c r="AS733"/>
      <c r="AT733"/>
      <c r="AU733"/>
      <c r="AV733"/>
      <c r="AW733"/>
      <c r="AX733"/>
      <c r="AY733"/>
      <c r="AZ733"/>
      <c r="BA733"/>
      <c r="BB733"/>
      <c r="BC733"/>
      <c r="BD733"/>
      <c r="BE733"/>
    </row>
    <row r="734" spans="1:57" s="28" customFormat="1" x14ac:dyDescent="0.25">
      <c r="A734" s="5"/>
      <c r="B734" s="5"/>
      <c r="C734" s="5"/>
      <c r="D734" s="5"/>
      <c r="E734" s="5"/>
      <c r="F734" s="5"/>
      <c r="G734" s="5"/>
      <c r="AK734"/>
      <c r="AL734"/>
      <c r="AM734"/>
      <c r="AN734"/>
      <c r="AO734"/>
      <c r="AP734"/>
      <c r="AQ734"/>
      <c r="AR734"/>
      <c r="AS734"/>
      <c r="AT734"/>
      <c r="AU734"/>
      <c r="AV734"/>
      <c r="AW734"/>
      <c r="AX734"/>
      <c r="AY734"/>
      <c r="AZ734"/>
      <c r="BA734"/>
      <c r="BB734"/>
      <c r="BC734"/>
      <c r="BD734"/>
      <c r="BE734"/>
    </row>
    <row r="735" spans="1:57" s="28" customFormat="1" x14ac:dyDescent="0.25">
      <c r="A735" s="5"/>
      <c r="B735" s="5"/>
      <c r="C735" s="5"/>
      <c r="D735" s="5"/>
      <c r="E735" s="5"/>
      <c r="F735" s="5"/>
      <c r="G735" s="5"/>
      <c r="AK735"/>
      <c r="AL735"/>
      <c r="AM735"/>
      <c r="AN735"/>
      <c r="AO735"/>
      <c r="AP735"/>
      <c r="AQ735"/>
      <c r="AR735"/>
      <c r="AS735"/>
      <c r="AT735"/>
      <c r="AU735"/>
      <c r="AV735"/>
      <c r="AW735"/>
      <c r="AX735"/>
      <c r="AY735"/>
      <c r="AZ735"/>
      <c r="BA735"/>
      <c r="BB735"/>
      <c r="BC735"/>
      <c r="BD735"/>
      <c r="BE735"/>
    </row>
    <row r="736" spans="1:57" s="28" customFormat="1" x14ac:dyDescent="0.25">
      <c r="A736" s="5"/>
      <c r="B736" s="5"/>
      <c r="C736" s="5"/>
      <c r="D736" s="5"/>
      <c r="E736" s="5"/>
      <c r="F736" s="5"/>
      <c r="G736" s="5"/>
      <c r="AK736"/>
      <c r="AL736"/>
      <c r="AM736"/>
      <c r="AN736"/>
      <c r="AO736"/>
      <c r="AP736"/>
      <c r="AQ736"/>
      <c r="AR736"/>
      <c r="AS736"/>
      <c r="AT736"/>
      <c r="AU736"/>
      <c r="AV736"/>
      <c r="AW736"/>
      <c r="AX736"/>
      <c r="AY736"/>
      <c r="AZ736"/>
      <c r="BA736"/>
      <c r="BB736"/>
      <c r="BC736"/>
      <c r="BD736"/>
      <c r="BE736"/>
    </row>
    <row r="737" spans="1:57" s="28" customFormat="1" x14ac:dyDescent="0.25">
      <c r="A737" s="5"/>
      <c r="B737" s="5"/>
      <c r="C737" s="5"/>
      <c r="D737" s="5"/>
      <c r="E737" s="5"/>
      <c r="F737" s="5"/>
      <c r="G737" s="5"/>
      <c r="AK737"/>
      <c r="AL737"/>
      <c r="AM737"/>
      <c r="AN737"/>
      <c r="AO737"/>
      <c r="AP737"/>
      <c r="AQ737"/>
      <c r="AR737"/>
      <c r="AS737"/>
      <c r="AT737"/>
      <c r="AU737"/>
      <c r="AV737"/>
      <c r="AW737"/>
      <c r="AX737"/>
      <c r="AY737"/>
      <c r="AZ737"/>
      <c r="BA737"/>
      <c r="BB737"/>
      <c r="BC737"/>
      <c r="BD737"/>
      <c r="BE737"/>
    </row>
    <row r="738" spans="1:57" s="28" customFormat="1" x14ac:dyDescent="0.25">
      <c r="A738" s="5"/>
      <c r="B738" s="5"/>
      <c r="C738" s="5"/>
      <c r="D738" s="5"/>
      <c r="E738" s="5"/>
      <c r="F738" s="5"/>
      <c r="G738" s="5"/>
      <c r="AK738"/>
      <c r="AL738"/>
      <c r="AM738"/>
      <c r="AN738"/>
      <c r="AO738"/>
      <c r="AP738"/>
      <c r="AQ738"/>
      <c r="AR738"/>
      <c r="AS738"/>
      <c r="AT738"/>
      <c r="AU738"/>
      <c r="AV738"/>
      <c r="AW738"/>
      <c r="AX738"/>
      <c r="AY738"/>
      <c r="AZ738"/>
      <c r="BA738"/>
      <c r="BB738"/>
      <c r="BC738"/>
      <c r="BD738"/>
      <c r="BE738"/>
    </row>
  </sheetData>
  <protectedRanges>
    <protectedRange sqref="Z31 N37 Z35 Z54 L54 S35 S54 S31 L33 L17:N17 S17:U17 Z17:AB17 L36 S41 L50 Z43 S43 L48 Z45 S47 L38 Z47 S50 L44 Z50 S52 L52 Z52 AB23 M31 T37:U37 AA37" name="Range6"/>
  </protectedRanges>
  <mergeCells count="209">
    <mergeCell ref="I57:K57"/>
    <mergeCell ref="P57:R57"/>
    <mergeCell ref="W57:Y57"/>
    <mergeCell ref="AU53:AY54"/>
    <mergeCell ref="AU56:AY57"/>
    <mergeCell ref="W37:W39"/>
    <mergeCell ref="X37:X39"/>
    <mergeCell ref="Y37:Y39"/>
    <mergeCell ref="Z37:Z39"/>
    <mergeCell ref="Y50:Y51"/>
    <mergeCell ref="Y52:Y53"/>
    <mergeCell ref="Z50:Z51"/>
    <mergeCell ref="Z52:Z53"/>
    <mergeCell ref="AU39:AY40"/>
    <mergeCell ref="AU42:AY44"/>
    <mergeCell ref="Y42:Y44"/>
    <mergeCell ref="Y45:Y47"/>
    <mergeCell ref="Y40:Y41"/>
    <mergeCell ref="Y48:Y49"/>
    <mergeCell ref="Z42:Z44"/>
    <mergeCell ref="Z45:Z47"/>
    <mergeCell ref="Z40:Z41"/>
    <mergeCell ref="Z48:Z49"/>
    <mergeCell ref="AU46:AY47"/>
    <mergeCell ref="W31:W32"/>
    <mergeCell ref="X31:Y32"/>
    <mergeCell ref="Z31:Z32"/>
    <mergeCell ref="W33:W34"/>
    <mergeCell ref="X33:X34"/>
    <mergeCell ref="Y33:Y34"/>
    <mergeCell ref="Z33:Z34"/>
    <mergeCell ref="AU26:AY27"/>
    <mergeCell ref="AU29:AY30"/>
    <mergeCell ref="AU33:AY35"/>
    <mergeCell ref="Z26:Z27"/>
    <mergeCell ref="W35:W36"/>
    <mergeCell ref="X35:X36"/>
    <mergeCell ref="Y35:Y36"/>
    <mergeCell ref="Z35:Z36"/>
    <mergeCell ref="S46:S47"/>
    <mergeCell ref="S48:S49"/>
    <mergeCell ref="S50:S51"/>
    <mergeCell ref="S52:S53"/>
    <mergeCell ref="S38:S40"/>
    <mergeCell ref="S41:S43"/>
    <mergeCell ref="R36:R37"/>
    <mergeCell ref="W24:W25"/>
    <mergeCell ref="X24:Y25"/>
    <mergeCell ref="W26:W27"/>
    <mergeCell ref="X26:X27"/>
    <mergeCell ref="Y26:Y27"/>
    <mergeCell ref="W40:W41"/>
    <mergeCell ref="W42:W44"/>
    <mergeCell ref="W45:W47"/>
    <mergeCell ref="W48:W49"/>
    <mergeCell ref="W50:W51"/>
    <mergeCell ref="W52:W53"/>
    <mergeCell ref="X42:X44"/>
    <mergeCell ref="X45:X47"/>
    <mergeCell ref="X40:X41"/>
    <mergeCell ref="X48:X49"/>
    <mergeCell ref="X50:X51"/>
    <mergeCell ref="X52:X53"/>
    <mergeCell ref="P46:P47"/>
    <mergeCell ref="P48:P49"/>
    <mergeCell ref="P50:P51"/>
    <mergeCell ref="P52:P53"/>
    <mergeCell ref="Q46:Q47"/>
    <mergeCell ref="Q48:Q49"/>
    <mergeCell ref="Q50:Q51"/>
    <mergeCell ref="Q52:Q53"/>
    <mergeCell ref="R46:R47"/>
    <mergeCell ref="R48:R49"/>
    <mergeCell ref="R50:R51"/>
    <mergeCell ref="R52:R53"/>
    <mergeCell ref="P44:P45"/>
    <mergeCell ref="Q44:Q45"/>
    <mergeCell ref="R44:R45"/>
    <mergeCell ref="S44:S45"/>
    <mergeCell ref="P31:P32"/>
    <mergeCell ref="Q31:R32"/>
    <mergeCell ref="S31:S32"/>
    <mergeCell ref="P33:P35"/>
    <mergeCell ref="Q33:Q35"/>
    <mergeCell ref="Q38:Q40"/>
    <mergeCell ref="Q41:Q43"/>
    <mergeCell ref="R38:R40"/>
    <mergeCell ref="R41:R43"/>
    <mergeCell ref="P38:P40"/>
    <mergeCell ref="P41:P43"/>
    <mergeCell ref="P36:P37"/>
    <mergeCell ref="Q36:Q37"/>
    <mergeCell ref="S36:S37"/>
    <mergeCell ref="R33:R35"/>
    <mergeCell ref="S33:S35"/>
    <mergeCell ref="I44:I45"/>
    <mergeCell ref="I46:I47"/>
    <mergeCell ref="I48:I49"/>
    <mergeCell ref="I50:I51"/>
    <mergeCell ref="J46:J47"/>
    <mergeCell ref="K46:K47"/>
    <mergeCell ref="L46:L47"/>
    <mergeCell ref="I52:I53"/>
    <mergeCell ref="J48:J49"/>
    <mergeCell ref="J50:J51"/>
    <mergeCell ref="J52:J53"/>
    <mergeCell ref="K48:K49"/>
    <mergeCell ref="K50:K51"/>
    <mergeCell ref="K52:K53"/>
    <mergeCell ref="L48:L49"/>
    <mergeCell ref="L50:L51"/>
    <mergeCell ref="L52:L53"/>
    <mergeCell ref="L44:L45"/>
    <mergeCell ref="J38:J40"/>
    <mergeCell ref="J41:J43"/>
    <mergeCell ref="J44:J45"/>
    <mergeCell ref="K38:K40"/>
    <mergeCell ref="K41:K43"/>
    <mergeCell ref="K44:K45"/>
    <mergeCell ref="I24:I25"/>
    <mergeCell ref="J24:K25"/>
    <mergeCell ref="L24:L25"/>
    <mergeCell ref="I26:I27"/>
    <mergeCell ref="J26:J27"/>
    <mergeCell ref="K26:K27"/>
    <mergeCell ref="L26:L27"/>
    <mergeCell ref="I31:I32"/>
    <mergeCell ref="J31:K32"/>
    <mergeCell ref="L31:L32"/>
    <mergeCell ref="L33:L35"/>
    <mergeCell ref="I36:I37"/>
    <mergeCell ref="J36:J37"/>
    <mergeCell ref="K36:K37"/>
    <mergeCell ref="L36:L37"/>
    <mergeCell ref="I33:I35"/>
    <mergeCell ref="J33:J35"/>
    <mergeCell ref="K33:K35"/>
    <mergeCell ref="D26:F28"/>
    <mergeCell ref="D29:F31"/>
    <mergeCell ref="E37:F38"/>
    <mergeCell ref="R17:R18"/>
    <mergeCell ref="S17:S18"/>
    <mergeCell ref="T17:T18"/>
    <mergeCell ref="P24:P25"/>
    <mergeCell ref="Q24:R25"/>
    <mergeCell ref="S24:S25"/>
    <mergeCell ref="I17:I18"/>
    <mergeCell ref="I28:I29"/>
    <mergeCell ref="J28:J29"/>
    <mergeCell ref="K28:K29"/>
    <mergeCell ref="L28:L29"/>
    <mergeCell ref="P28:P29"/>
    <mergeCell ref="Q28:Q29"/>
    <mergeCell ref="R28:R29"/>
    <mergeCell ref="S28:S29"/>
    <mergeCell ref="P26:P27"/>
    <mergeCell ref="Q26:Q27"/>
    <mergeCell ref="R26:R27"/>
    <mergeCell ref="S26:S27"/>
    <mergeCell ref="A34:G34"/>
    <mergeCell ref="Q17:Q18"/>
    <mergeCell ref="A39:D39"/>
    <mergeCell ref="X13:Y14"/>
    <mergeCell ref="W13:W14"/>
    <mergeCell ref="S13:U13"/>
    <mergeCell ref="S15:U15"/>
    <mergeCell ref="Q15:R16"/>
    <mergeCell ref="P15:P16"/>
    <mergeCell ref="L15:N15"/>
    <mergeCell ref="J15:K16"/>
    <mergeCell ref="I15:I16"/>
    <mergeCell ref="A18:G19"/>
    <mergeCell ref="W28:W29"/>
    <mergeCell ref="X28:X29"/>
    <mergeCell ref="Y28:Y29"/>
    <mergeCell ref="W15:W16"/>
    <mergeCell ref="X15:Y16"/>
    <mergeCell ref="J17:J18"/>
    <mergeCell ref="K17:K18"/>
    <mergeCell ref="L17:L18"/>
    <mergeCell ref="M17:M18"/>
    <mergeCell ref="I13:I14"/>
    <mergeCell ref="J13:K14"/>
    <mergeCell ref="L13:N13"/>
    <mergeCell ref="P13:P14"/>
    <mergeCell ref="A8:G11"/>
    <mergeCell ref="I2:J4"/>
    <mergeCell ref="I11:N12"/>
    <mergeCell ref="I7:W7"/>
    <mergeCell ref="L38:L40"/>
    <mergeCell ref="L41:L43"/>
    <mergeCell ref="I38:I40"/>
    <mergeCell ref="I41:I43"/>
    <mergeCell ref="W11:AB12"/>
    <mergeCell ref="P11:U12"/>
    <mergeCell ref="Z24:Z25"/>
    <mergeCell ref="Z28:Z29"/>
    <mergeCell ref="Z13:AB13"/>
    <mergeCell ref="Z15:AB15"/>
    <mergeCell ref="Q13:R14"/>
    <mergeCell ref="AB17:AB18"/>
    <mergeCell ref="U17:U18"/>
    <mergeCell ref="W17:W18"/>
    <mergeCell ref="X17:X18"/>
    <mergeCell ref="Y17:Y18"/>
    <mergeCell ref="Z17:Z18"/>
    <mergeCell ref="AA17:AA18"/>
    <mergeCell ref="N17:N18"/>
    <mergeCell ref="P17:P18"/>
  </mergeCells>
  <hyperlinks>
    <hyperlink ref="I5" r:id="rId1" xr:uid="{F23022AF-0E39-4C88-8737-58104535230B}"/>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AC4B-A278-48B2-8AF3-1DC5C1079F98}">
  <sheetPr codeName="Ark4"/>
  <dimension ref="A1:AK251"/>
  <sheetViews>
    <sheetView topLeftCell="A4" zoomScale="80" zoomScaleNormal="80" workbookViewId="0">
      <selection activeCell="P14" sqref="P14"/>
    </sheetView>
  </sheetViews>
  <sheetFormatPr defaultColWidth="8.7109375" defaultRowHeight="15" x14ac:dyDescent="0.25"/>
  <cols>
    <col min="1" max="7" width="9" style="5" customWidth="1"/>
    <col min="8" max="8" width="0" hidden="1" customWidth="1"/>
    <col min="9" max="9" width="8.7109375" customWidth="1"/>
    <col min="10" max="10" width="86" customWidth="1"/>
    <col min="11" max="15" width="9.28515625"/>
    <col min="16" max="16" width="50.5703125" bestFit="1" customWidth="1"/>
    <col min="17" max="23" width="9.28515625"/>
    <col min="24" max="25" width="8.7109375" style="28"/>
    <col min="26" max="26" width="0" style="28" hidden="1" customWidth="1"/>
    <col min="27" max="33" width="8.7109375" style="28" hidden="1" customWidth="1"/>
    <col min="34" max="34" width="0" style="28" hidden="1" customWidth="1"/>
    <col min="35" max="16384" width="8.7109375" style="28"/>
  </cols>
  <sheetData>
    <row r="1" spans="1:34" x14ac:dyDescent="0.25">
      <c r="H1" s="28"/>
      <c r="I1" s="28"/>
      <c r="J1" s="28"/>
      <c r="K1" s="28"/>
      <c r="L1" s="28"/>
      <c r="M1" s="28"/>
      <c r="N1" s="28"/>
      <c r="O1" s="28"/>
      <c r="P1" s="28"/>
      <c r="Q1" s="28"/>
      <c r="R1" s="28"/>
      <c r="S1" s="28"/>
      <c r="T1" s="28"/>
      <c r="U1" s="28"/>
      <c r="V1" s="28"/>
      <c r="W1" s="28"/>
    </row>
    <row r="2" spans="1:34" x14ac:dyDescent="0.25">
      <c r="H2" s="28"/>
      <c r="I2" s="28"/>
      <c r="J2" s="28"/>
      <c r="K2" s="28"/>
      <c r="L2" s="28"/>
      <c r="M2" s="28"/>
      <c r="N2" s="28"/>
      <c r="O2" s="28"/>
      <c r="P2" s="28"/>
      <c r="Q2" s="28"/>
      <c r="R2" s="28"/>
      <c r="S2" s="28"/>
      <c r="T2" s="28"/>
      <c r="U2" s="28"/>
      <c r="V2" s="28"/>
      <c r="W2" s="28"/>
    </row>
    <row r="3" spans="1:34" ht="8.25" customHeight="1" x14ac:dyDescent="0.25">
      <c r="H3" s="28"/>
      <c r="I3" s="28"/>
      <c r="J3" s="28"/>
      <c r="K3" s="28"/>
      <c r="L3" s="28"/>
      <c r="M3" s="28"/>
      <c r="N3" s="28"/>
      <c r="O3" s="28"/>
      <c r="P3" s="28"/>
      <c r="Q3" s="28"/>
      <c r="R3" s="28"/>
      <c r="S3" s="28"/>
      <c r="T3" s="28"/>
      <c r="U3" s="28"/>
      <c r="V3" s="28"/>
      <c r="W3" s="28"/>
    </row>
    <row r="4" spans="1:34" ht="26.25" x14ac:dyDescent="0.4">
      <c r="H4" s="28"/>
      <c r="I4" s="86"/>
      <c r="J4" s="538" t="s">
        <v>122</v>
      </c>
      <c r="K4" s="538"/>
      <c r="L4" s="283"/>
      <c r="M4" s="28"/>
      <c r="N4" s="28"/>
      <c r="O4" s="28"/>
      <c r="P4" s="28"/>
      <c r="Q4" s="28"/>
      <c r="R4" s="28"/>
      <c r="S4" s="28"/>
      <c r="T4" s="28"/>
      <c r="U4" s="28"/>
      <c r="V4" s="28"/>
      <c r="W4" s="28"/>
    </row>
    <row r="5" spans="1:34" ht="58.9" customHeight="1" x14ac:dyDescent="0.4">
      <c r="H5" s="28"/>
      <c r="I5" s="86"/>
      <c r="J5" s="539" t="s">
        <v>172</v>
      </c>
      <c r="K5" s="539"/>
      <c r="L5" s="539"/>
      <c r="M5" s="539"/>
      <c r="N5" s="539"/>
      <c r="O5" s="539"/>
      <c r="P5" s="539"/>
      <c r="Q5" s="539"/>
      <c r="R5" s="539"/>
      <c r="S5" s="539"/>
      <c r="T5" s="539"/>
      <c r="U5" s="28"/>
      <c r="V5" s="28"/>
      <c r="W5" s="28"/>
    </row>
    <row r="6" spans="1:34" ht="46.15" customHeight="1" x14ac:dyDescent="0.25">
      <c r="A6" s="415" t="s">
        <v>164</v>
      </c>
      <c r="B6" s="415"/>
      <c r="C6" s="415"/>
      <c r="D6" s="415"/>
      <c r="E6" s="415"/>
      <c r="F6" s="415"/>
      <c r="G6" s="415"/>
      <c r="H6" s="28"/>
      <c r="I6" s="28"/>
      <c r="J6" s="28"/>
      <c r="K6" s="28"/>
      <c r="L6" s="28"/>
      <c r="M6" s="28"/>
      <c r="N6" s="28"/>
      <c r="O6" s="28"/>
      <c r="P6" s="28"/>
      <c r="Q6" s="28"/>
      <c r="R6" s="28"/>
      <c r="S6" s="28"/>
      <c r="T6" s="28"/>
      <c r="U6" s="28"/>
      <c r="V6" s="28"/>
      <c r="W6" s="28"/>
      <c r="AA6" s="5"/>
      <c r="AB6" s="5"/>
      <c r="AC6" s="5"/>
      <c r="AD6" s="5"/>
      <c r="AE6" s="5"/>
      <c r="AF6" s="5"/>
      <c r="AG6" s="5"/>
    </row>
    <row r="7" spans="1:34" ht="16.149999999999999" customHeight="1" thickBot="1" x14ac:dyDescent="0.3">
      <c r="A7" s="415"/>
      <c r="B7" s="415"/>
      <c r="C7" s="415"/>
      <c r="D7" s="415"/>
      <c r="E7" s="415"/>
      <c r="F7" s="415"/>
      <c r="G7" s="415"/>
      <c r="H7" s="28"/>
      <c r="I7" s="28"/>
      <c r="J7" s="103" t="s">
        <v>166</v>
      </c>
      <c r="K7" s="28"/>
      <c r="L7" s="28"/>
      <c r="M7" s="28"/>
      <c r="N7" s="28"/>
      <c r="O7" s="28"/>
      <c r="P7" s="103" t="s">
        <v>77</v>
      </c>
      <c r="Q7" s="28"/>
      <c r="R7" s="28"/>
      <c r="S7" s="28"/>
      <c r="T7" s="28"/>
      <c r="U7" s="28"/>
      <c r="V7" s="28"/>
      <c r="W7" s="28"/>
      <c r="AA7" s="5"/>
      <c r="AB7" s="5" t="s">
        <v>18</v>
      </c>
      <c r="AC7" s="5" t="s">
        <v>11</v>
      </c>
      <c r="AD7" s="5"/>
      <c r="AE7" s="5" t="s">
        <v>18</v>
      </c>
      <c r="AF7" s="5" t="s">
        <v>11</v>
      </c>
      <c r="AG7" s="5"/>
    </row>
    <row r="8" spans="1:34" ht="15.75" customHeight="1" thickBot="1" x14ac:dyDescent="0.3">
      <c r="A8" s="415"/>
      <c r="B8" s="415"/>
      <c r="C8" s="415"/>
      <c r="D8" s="415"/>
      <c r="E8" s="415"/>
      <c r="F8" s="415"/>
      <c r="G8" s="415"/>
      <c r="H8" s="28"/>
      <c r="I8" s="28"/>
      <c r="J8" s="54"/>
      <c r="K8" s="540" t="s">
        <v>72</v>
      </c>
      <c r="L8" s="541"/>
      <c r="M8" s="55"/>
      <c r="N8" s="56"/>
      <c r="O8" s="28"/>
      <c r="P8" s="235" t="s">
        <v>55</v>
      </c>
      <c r="Q8" s="532" t="s">
        <v>72</v>
      </c>
      <c r="R8" s="533"/>
      <c r="S8" s="79"/>
      <c r="T8" s="70"/>
      <c r="U8" s="28"/>
      <c r="V8" s="28"/>
      <c r="W8" s="28"/>
      <c r="AA8" s="5"/>
      <c r="AB8" s="5"/>
      <c r="AC8" s="5"/>
      <c r="AD8" s="5"/>
      <c r="AE8" s="5"/>
      <c r="AF8" s="5"/>
      <c r="AG8" s="5"/>
    </row>
    <row r="9" spans="1:34" ht="14.65" customHeight="1" x14ac:dyDescent="0.25">
      <c r="A9" s="415"/>
      <c r="B9" s="415"/>
      <c r="C9" s="415"/>
      <c r="D9" s="415"/>
      <c r="E9" s="415"/>
      <c r="F9" s="415"/>
      <c r="G9" s="415"/>
      <c r="H9" s="28"/>
      <c r="I9" s="28"/>
      <c r="J9" s="351" t="s">
        <v>165</v>
      </c>
      <c r="K9" s="71">
        <v>100</v>
      </c>
      <c r="L9" s="57" t="s">
        <v>7</v>
      </c>
      <c r="M9" s="73"/>
      <c r="N9" s="572" t="s">
        <v>167</v>
      </c>
      <c r="O9" s="28"/>
      <c r="P9" s="311" t="s">
        <v>118</v>
      </c>
      <c r="Q9" s="179">
        <v>100</v>
      </c>
      <c r="R9" s="180" t="s">
        <v>7</v>
      </c>
      <c r="S9" s="80">
        <v>4</v>
      </c>
      <c r="T9" s="585" t="s">
        <v>167</v>
      </c>
      <c r="U9" s="28"/>
      <c r="V9" s="28"/>
      <c r="W9" s="28"/>
      <c r="AA9" s="5"/>
      <c r="AB9" s="5">
        <f>(K9*M9+K10*M10)/100</f>
        <v>1</v>
      </c>
      <c r="AC9" s="5">
        <f>(M9+M10)</f>
        <v>1</v>
      </c>
      <c r="AD9" s="5"/>
      <c r="AE9" s="5">
        <f>(Q9*S9+Q10*S10+Q12*S12+Q14*S14)/100</f>
        <v>7.5</v>
      </c>
      <c r="AF9" s="5">
        <f>(S9+S10+S12+S14)</f>
        <v>9</v>
      </c>
      <c r="AG9" s="5"/>
    </row>
    <row r="10" spans="1:34" ht="14.65" customHeight="1" thickBot="1" x14ac:dyDescent="0.3">
      <c r="B10" s="203"/>
      <c r="D10" s="210" t="s">
        <v>49</v>
      </c>
      <c r="H10" s="28"/>
      <c r="I10" s="28"/>
      <c r="J10" s="571" t="s">
        <v>205</v>
      </c>
      <c r="K10" s="72">
        <v>100</v>
      </c>
      <c r="L10" s="59" t="s">
        <v>7</v>
      </c>
      <c r="M10" s="74">
        <v>1</v>
      </c>
      <c r="N10" s="573" t="s">
        <v>167</v>
      </c>
      <c r="O10" s="28"/>
      <c r="P10" s="527" t="s">
        <v>121</v>
      </c>
      <c r="Q10" s="525">
        <v>70</v>
      </c>
      <c r="R10" s="521" t="s">
        <v>7</v>
      </c>
      <c r="S10" s="523">
        <v>5</v>
      </c>
      <c r="T10" s="586" t="s">
        <v>167</v>
      </c>
      <c r="U10" s="28"/>
      <c r="V10" s="28"/>
      <c r="W10" s="28"/>
      <c r="AA10" s="5"/>
      <c r="AB10" s="5"/>
      <c r="AC10" s="5"/>
      <c r="AD10" s="5"/>
      <c r="AE10" s="5"/>
      <c r="AF10" s="5"/>
      <c r="AG10" s="5"/>
      <c r="AH10" s="240"/>
    </row>
    <row r="11" spans="1:34" ht="14.65" customHeight="1" x14ac:dyDescent="0.25">
      <c r="C11" s="53"/>
      <c r="D11" s="208">
        <v>0.2</v>
      </c>
      <c r="E11" s="53"/>
      <c r="H11" s="28"/>
      <c r="I11" s="28"/>
      <c r="J11" s="28"/>
      <c r="K11" s="28"/>
      <c r="L11" s="28"/>
      <c r="M11" s="28"/>
      <c r="N11" s="325"/>
      <c r="O11" s="28"/>
      <c r="P11" s="528"/>
      <c r="Q11" s="526"/>
      <c r="R11" s="522"/>
      <c r="S11" s="524"/>
      <c r="T11" s="587"/>
      <c r="U11" s="28"/>
      <c r="V11" s="28"/>
      <c r="W11" s="28"/>
      <c r="AA11" s="5"/>
      <c r="AB11" s="5">
        <f>(K14*M14+K15*M15+K16*M16+K17*M17)/100</f>
        <v>12.6</v>
      </c>
      <c r="AC11" s="5">
        <f>SUM(M14:M18)</f>
        <v>15</v>
      </c>
      <c r="AD11" s="5"/>
      <c r="AE11" s="5">
        <f>(Q17*S17+Q18*S18+Q20*S20+Q22*S22)/100</f>
        <v>3</v>
      </c>
      <c r="AF11" s="5">
        <f>(S17+S18+S20+S22)</f>
        <v>6</v>
      </c>
      <c r="AG11" s="5"/>
    </row>
    <row r="12" spans="1:34" ht="16.149999999999999" customHeight="1" thickBot="1" x14ac:dyDescent="0.3">
      <c r="B12" s="205"/>
      <c r="C12" s="205"/>
      <c r="D12" s="205"/>
      <c r="E12" s="205"/>
      <c r="F12" s="205"/>
      <c r="G12" s="205"/>
      <c r="H12" s="28"/>
      <c r="I12" s="28"/>
      <c r="J12" s="103" t="s">
        <v>97</v>
      </c>
      <c r="K12" s="30"/>
      <c r="L12" s="82"/>
      <c r="M12" s="28"/>
      <c r="N12" s="325"/>
      <c r="O12" s="28"/>
      <c r="P12" s="535" t="s">
        <v>170</v>
      </c>
      <c r="Q12" s="525">
        <v>40</v>
      </c>
      <c r="R12" s="521" t="s">
        <v>7</v>
      </c>
      <c r="S12" s="523"/>
      <c r="T12" s="586" t="s">
        <v>167</v>
      </c>
      <c r="U12" s="28"/>
      <c r="V12" s="28"/>
      <c r="W12" s="28"/>
      <c r="AA12" s="5"/>
      <c r="AB12" s="5"/>
      <c r="AC12" s="22"/>
      <c r="AD12" s="5"/>
      <c r="AE12" s="5"/>
      <c r="AF12" s="5"/>
      <c r="AG12" s="5"/>
      <c r="AH12" s="240"/>
    </row>
    <row r="13" spans="1:34" ht="15" customHeight="1" thickBot="1" x14ac:dyDescent="0.3">
      <c r="A13" s="462" t="s">
        <v>48</v>
      </c>
      <c r="B13" s="462"/>
      <c r="C13" s="462"/>
      <c r="D13" s="462"/>
      <c r="E13" s="462"/>
      <c r="F13" s="462"/>
      <c r="G13" s="462"/>
      <c r="H13" s="28"/>
      <c r="I13" s="28"/>
      <c r="J13" s="54"/>
      <c r="K13" s="540" t="s">
        <v>72</v>
      </c>
      <c r="L13" s="541"/>
      <c r="M13" s="55"/>
      <c r="N13" s="574"/>
      <c r="O13" s="28"/>
      <c r="P13" s="536"/>
      <c r="Q13" s="526"/>
      <c r="R13" s="522"/>
      <c r="S13" s="524"/>
      <c r="T13" s="587"/>
      <c r="U13" s="28"/>
      <c r="V13" s="28"/>
      <c r="W13" s="28"/>
      <c r="AA13" s="5"/>
      <c r="AB13" s="5">
        <f>(K23*M23+K24*M24)/100</f>
        <v>0.6</v>
      </c>
      <c r="AC13" s="5">
        <f>(M23+M24)</f>
        <v>1</v>
      </c>
      <c r="AD13" s="5"/>
      <c r="AE13" s="5">
        <f>(Q25*S25+Q26*S26+Q28*S28+Q30*S30)/100</f>
        <v>3.6</v>
      </c>
      <c r="AF13" s="5">
        <f>(S25+S26+S28+S30)</f>
        <v>6</v>
      </c>
      <c r="AG13" s="5"/>
    </row>
    <row r="14" spans="1:34" ht="15" customHeight="1" thickBot="1" x14ac:dyDescent="0.3">
      <c r="A14" s="462"/>
      <c r="B14" s="462"/>
      <c r="C14" s="462"/>
      <c r="D14" s="462"/>
      <c r="E14" s="462"/>
      <c r="F14" s="462"/>
      <c r="G14" s="462"/>
      <c r="H14" s="28"/>
      <c r="I14" s="28"/>
      <c r="J14" s="351" t="s">
        <v>135</v>
      </c>
      <c r="K14" s="62">
        <v>60</v>
      </c>
      <c r="L14" s="57" t="s">
        <v>7</v>
      </c>
      <c r="M14" s="73">
        <v>2</v>
      </c>
      <c r="N14" s="572" t="s">
        <v>167</v>
      </c>
      <c r="O14" s="28"/>
      <c r="P14" s="58" t="s">
        <v>78</v>
      </c>
      <c r="Q14" s="182">
        <v>10</v>
      </c>
      <c r="R14" s="181" t="s">
        <v>7</v>
      </c>
      <c r="S14" s="301"/>
      <c r="T14" s="588" t="s">
        <v>167</v>
      </c>
      <c r="U14" s="28"/>
      <c r="V14" s="28"/>
      <c r="W14" s="28"/>
      <c r="AA14" s="5"/>
      <c r="AB14" s="5"/>
      <c r="AC14" s="5"/>
      <c r="AD14" s="5"/>
      <c r="AE14" s="5"/>
      <c r="AF14" s="5"/>
      <c r="AG14" s="5"/>
      <c r="AH14" s="240"/>
    </row>
    <row r="15" spans="1:34" ht="15" customHeight="1" thickBot="1" x14ac:dyDescent="0.3">
      <c r="A15" s="205"/>
      <c r="B15" s="205"/>
      <c r="C15" s="205"/>
      <c r="D15" s="205"/>
      <c r="E15" s="205"/>
      <c r="F15" s="205"/>
      <c r="G15" s="205"/>
      <c r="H15" s="28"/>
      <c r="I15" s="28"/>
      <c r="J15" s="352" t="s">
        <v>136</v>
      </c>
      <c r="K15" s="67">
        <v>80</v>
      </c>
      <c r="L15" s="68" t="s">
        <v>7</v>
      </c>
      <c r="M15" s="76">
        <v>8</v>
      </c>
      <c r="N15" s="575" t="s">
        <v>167</v>
      </c>
      <c r="O15" s="28"/>
      <c r="P15" s="28"/>
      <c r="Q15" s="28"/>
      <c r="R15" s="28"/>
      <c r="S15" s="123"/>
      <c r="T15" s="325"/>
      <c r="U15" s="28"/>
      <c r="V15" s="28"/>
      <c r="W15" s="28"/>
      <c r="AA15" s="5"/>
      <c r="AB15" s="5">
        <f>(K28*M28+K29*M29+K30*M30)/100</f>
        <v>0.8</v>
      </c>
      <c r="AC15" s="5">
        <f>(M28+M29+M30)</f>
        <v>1</v>
      </c>
      <c r="AD15" s="5"/>
      <c r="AE15" s="5">
        <f>SUM(AE9:AE13)</f>
        <v>14.1</v>
      </c>
      <c r="AF15" s="5">
        <f>SUM(AF9:AF13)</f>
        <v>21</v>
      </c>
      <c r="AG15" s="5"/>
      <c r="AH15" s="240"/>
    </row>
    <row r="16" spans="1:34" ht="15.75" customHeight="1" thickBot="1" x14ac:dyDescent="0.3">
      <c r="A16" s="205"/>
      <c r="B16" s="205"/>
      <c r="C16" s="205"/>
      <c r="D16" s="205"/>
      <c r="E16" s="205"/>
      <c r="F16" s="205"/>
      <c r="G16" s="205"/>
      <c r="H16" s="28"/>
      <c r="I16" s="47"/>
      <c r="J16" s="353" t="s">
        <v>137</v>
      </c>
      <c r="K16" s="169">
        <v>80</v>
      </c>
      <c r="L16" s="170" t="s">
        <v>7</v>
      </c>
      <c r="M16" s="128"/>
      <c r="N16" s="576" t="s">
        <v>167</v>
      </c>
      <c r="O16" s="28"/>
      <c r="P16" s="235" t="s">
        <v>56</v>
      </c>
      <c r="Q16" s="532" t="s">
        <v>72</v>
      </c>
      <c r="R16" s="533"/>
      <c r="S16" s="79"/>
      <c r="T16" s="589"/>
      <c r="U16" s="28"/>
      <c r="V16" s="28"/>
      <c r="W16" s="28"/>
      <c r="AA16" s="5"/>
      <c r="AB16" s="5"/>
      <c r="AC16" s="5"/>
      <c r="AD16" s="5"/>
      <c r="AE16" s="5"/>
      <c r="AF16" s="5"/>
      <c r="AG16" s="5"/>
      <c r="AH16" s="240"/>
    </row>
    <row r="17" spans="1:37" ht="14.65" customHeight="1" x14ac:dyDescent="0.25">
      <c r="A17" s="205"/>
      <c r="B17" s="205"/>
      <c r="C17" s="206"/>
      <c r="D17" s="205"/>
      <c r="E17" s="205"/>
      <c r="F17" s="205"/>
      <c r="G17" s="205"/>
      <c r="H17" s="28"/>
      <c r="I17" s="47"/>
      <c r="J17" s="527" t="s">
        <v>138</v>
      </c>
      <c r="K17" s="525">
        <v>100</v>
      </c>
      <c r="L17" s="521" t="s">
        <v>7</v>
      </c>
      <c r="M17" s="530">
        <v>5</v>
      </c>
      <c r="N17" s="577" t="s">
        <v>167</v>
      </c>
      <c r="O17" s="28"/>
      <c r="P17" s="311" t="s">
        <v>118</v>
      </c>
      <c r="Q17" s="179">
        <v>100</v>
      </c>
      <c r="R17" s="180" t="s">
        <v>7</v>
      </c>
      <c r="S17" s="80"/>
      <c r="T17" s="585" t="s">
        <v>167</v>
      </c>
      <c r="U17" s="28"/>
      <c r="V17" s="28"/>
      <c r="W17" s="28"/>
      <c r="AA17" s="5"/>
      <c r="AB17" s="5">
        <f>(K34*M34+K35*M35)/100</f>
        <v>1</v>
      </c>
      <c r="AC17" s="5">
        <f>M34+M35</f>
        <v>1</v>
      </c>
      <c r="AD17" s="5"/>
      <c r="AE17" s="5"/>
      <c r="AF17" s="5"/>
      <c r="AG17" s="5"/>
      <c r="AH17" s="240"/>
    </row>
    <row r="18" spans="1:37" ht="14.65" customHeight="1" thickBot="1" x14ac:dyDescent="0.3">
      <c r="C18" s="35"/>
      <c r="H18" s="28"/>
      <c r="I18" s="47"/>
      <c r="J18" s="542"/>
      <c r="K18" s="537"/>
      <c r="L18" s="529"/>
      <c r="M18" s="531"/>
      <c r="N18" s="578"/>
      <c r="O18" s="28"/>
      <c r="P18" s="527" t="s">
        <v>121</v>
      </c>
      <c r="Q18" s="525">
        <v>80</v>
      </c>
      <c r="R18" s="521" t="s">
        <v>7</v>
      </c>
      <c r="S18" s="523">
        <v>2</v>
      </c>
      <c r="T18" s="586" t="s">
        <v>167</v>
      </c>
      <c r="U18" s="28"/>
      <c r="V18" s="28"/>
      <c r="W18" s="28"/>
      <c r="AA18" s="5"/>
      <c r="AB18" s="5"/>
      <c r="AC18" s="5"/>
      <c r="AD18" s="5"/>
      <c r="AE18" s="5"/>
      <c r="AF18" s="5"/>
      <c r="AG18" s="5"/>
      <c r="AH18" s="240"/>
    </row>
    <row r="19" spans="1:37" ht="14.65" customHeight="1" x14ac:dyDescent="0.35">
      <c r="B19" s="24"/>
      <c r="C19" s="35"/>
      <c r="H19" s="28"/>
      <c r="I19" s="28"/>
      <c r="J19" s="534" t="s">
        <v>126</v>
      </c>
      <c r="K19" s="534"/>
      <c r="L19" s="534"/>
      <c r="M19" s="296">
        <f>SUM(M14:M18)</f>
        <v>15</v>
      </c>
      <c r="N19" s="579" t="s">
        <v>167</v>
      </c>
      <c r="O19" s="28"/>
      <c r="P19" s="536"/>
      <c r="Q19" s="526"/>
      <c r="R19" s="522"/>
      <c r="S19" s="524"/>
      <c r="T19" s="587"/>
      <c r="U19" s="28"/>
      <c r="V19" s="28"/>
      <c r="W19" s="28"/>
      <c r="AA19" s="5"/>
      <c r="AB19" s="5"/>
      <c r="AC19" s="5"/>
      <c r="AD19" s="5"/>
      <c r="AE19" s="5"/>
      <c r="AF19" s="5"/>
      <c r="AG19" s="5"/>
    </row>
    <row r="20" spans="1:37" ht="15" customHeight="1" x14ac:dyDescent="0.25">
      <c r="C20" s="35"/>
      <c r="H20" s="28"/>
      <c r="I20" s="28"/>
      <c r="J20" s="28"/>
      <c r="K20" s="416"/>
      <c r="L20" s="416"/>
      <c r="M20" s="28"/>
      <c r="N20" s="28"/>
      <c r="O20" s="28"/>
      <c r="P20" s="535" t="s">
        <v>171</v>
      </c>
      <c r="Q20" s="525">
        <v>50</v>
      </c>
      <c r="R20" s="521" t="s">
        <v>7</v>
      </c>
      <c r="S20" s="523">
        <v>2</v>
      </c>
      <c r="T20" s="586" t="s">
        <v>167</v>
      </c>
      <c r="U20" s="28"/>
      <c r="V20" s="28"/>
      <c r="W20" s="28"/>
      <c r="AA20" s="5"/>
      <c r="AB20" s="5">
        <f>(K39*M39+K40*M40+K41*M41)/100</f>
        <v>15</v>
      </c>
      <c r="AC20" s="5">
        <f>(M39+M40+M41)</f>
        <v>20</v>
      </c>
      <c r="AD20" s="5"/>
      <c r="AE20" s="5"/>
      <c r="AF20" s="5"/>
      <c r="AG20" s="5"/>
      <c r="AK20" s="29"/>
    </row>
    <row r="21" spans="1:37" ht="15.6" customHeight="1" thickBot="1" x14ac:dyDescent="0.3">
      <c r="B21" s="188"/>
      <c r="C21" s="35"/>
      <c r="F21" s="189"/>
      <c r="H21" s="28"/>
      <c r="I21" s="28"/>
      <c r="J21" s="103" t="s">
        <v>71</v>
      </c>
      <c r="K21" s="85"/>
      <c r="L21" s="85"/>
      <c r="M21" s="85"/>
      <c r="N21" s="85"/>
      <c r="O21" s="83"/>
      <c r="P21" s="536"/>
      <c r="Q21" s="526"/>
      <c r="R21" s="522"/>
      <c r="S21" s="524"/>
      <c r="T21" s="587"/>
      <c r="U21" s="28"/>
      <c r="V21" s="28"/>
      <c r="W21" s="28"/>
      <c r="AA21" s="5"/>
      <c r="AB21" s="5"/>
      <c r="AC21" s="5"/>
      <c r="AD21" s="5"/>
      <c r="AE21" s="5"/>
      <c r="AF21" s="5"/>
      <c r="AG21" s="5"/>
      <c r="AK21" s="29"/>
    </row>
    <row r="22" spans="1:37" ht="15.6" customHeight="1" thickBot="1" x14ac:dyDescent="0.3">
      <c r="C22" s="35"/>
      <c r="D22" s="468">
        <f>IF((SUM(AC9:AC22)+SUM(AF9:AF13))&gt;0,SUM(AB25),0)</f>
        <v>0.72</v>
      </c>
      <c r="E22" s="468"/>
      <c r="F22" s="468"/>
      <c r="H22" s="28"/>
      <c r="I22" s="28"/>
      <c r="J22" s="54"/>
      <c r="K22" s="532" t="s">
        <v>72</v>
      </c>
      <c r="L22" s="533"/>
      <c r="M22" s="55"/>
      <c r="N22" s="56"/>
      <c r="O22" s="28"/>
      <c r="P22" s="58" t="s">
        <v>78</v>
      </c>
      <c r="Q22" s="182">
        <v>20</v>
      </c>
      <c r="R22" s="181" t="s">
        <v>7</v>
      </c>
      <c r="S22" s="301">
        <v>2</v>
      </c>
      <c r="T22" s="588" t="s">
        <v>167</v>
      </c>
      <c r="U22" s="28"/>
      <c r="V22" s="28"/>
      <c r="W22" s="28"/>
      <c r="AA22" s="5"/>
      <c r="AB22" s="5">
        <f>(K45*M45+K46*M46+K47*M47)/100</f>
        <v>12.5</v>
      </c>
      <c r="AC22" s="5">
        <f>(M45+M46+M47)</f>
        <v>20</v>
      </c>
      <c r="AD22" s="5"/>
      <c r="AE22" s="5"/>
      <c r="AF22" s="5"/>
      <c r="AG22" s="5"/>
      <c r="AK22" s="29"/>
    </row>
    <row r="23" spans="1:37" ht="15.6" customHeight="1" thickBot="1" x14ac:dyDescent="0.3">
      <c r="C23" s="35"/>
      <c r="D23" s="468"/>
      <c r="E23" s="468"/>
      <c r="F23" s="468"/>
      <c r="H23" s="28"/>
      <c r="I23" s="28"/>
      <c r="J23" s="354" t="s">
        <v>139</v>
      </c>
      <c r="K23" s="62">
        <v>60</v>
      </c>
      <c r="L23" s="57" t="s">
        <v>7</v>
      </c>
      <c r="M23" s="73">
        <v>1</v>
      </c>
      <c r="N23" s="572" t="s">
        <v>167</v>
      </c>
      <c r="O23" s="28"/>
      <c r="P23" s="28"/>
      <c r="Q23" s="28"/>
      <c r="R23" s="28"/>
      <c r="S23" s="123"/>
      <c r="T23" s="325"/>
      <c r="U23" s="28"/>
      <c r="V23" s="28"/>
      <c r="W23" s="28"/>
      <c r="AA23" s="5"/>
      <c r="AB23" s="5"/>
      <c r="AC23" s="5"/>
      <c r="AD23" s="5"/>
      <c r="AE23" s="5"/>
      <c r="AF23" s="5"/>
      <c r="AG23" s="5"/>
      <c r="AK23" s="29"/>
    </row>
    <row r="24" spans="1:37" ht="15" customHeight="1" thickBot="1" x14ac:dyDescent="0.3">
      <c r="C24" s="35"/>
      <c r="D24" s="468"/>
      <c r="E24" s="468"/>
      <c r="F24" s="468"/>
      <c r="H24" s="28"/>
      <c r="I24" s="28"/>
      <c r="J24" s="355" t="s">
        <v>206</v>
      </c>
      <c r="K24" s="151">
        <v>80</v>
      </c>
      <c r="L24" s="59" t="s">
        <v>7</v>
      </c>
      <c r="M24" s="74"/>
      <c r="N24" s="573" t="s">
        <v>167</v>
      </c>
      <c r="O24" s="28"/>
      <c r="P24" s="235" t="s">
        <v>58</v>
      </c>
      <c r="Q24" s="532" t="s">
        <v>72</v>
      </c>
      <c r="R24" s="533"/>
      <c r="S24" s="79"/>
      <c r="T24" s="589"/>
      <c r="U24" s="28"/>
      <c r="V24" s="28"/>
      <c r="W24" s="28"/>
      <c r="AA24" s="5"/>
      <c r="AB24" s="5"/>
      <c r="AC24" s="5"/>
      <c r="AD24" s="5"/>
      <c r="AE24" s="5"/>
      <c r="AF24" s="5"/>
      <c r="AG24" s="5"/>
      <c r="AK24" s="29"/>
    </row>
    <row r="25" spans="1:37" ht="15.6" customHeight="1" x14ac:dyDescent="0.25">
      <c r="C25" s="35"/>
      <c r="D25" s="469" t="s">
        <v>19</v>
      </c>
      <c r="E25" s="469"/>
      <c r="F25" s="469"/>
      <c r="H25" s="28"/>
      <c r="I25" s="28"/>
      <c r="J25" s="28"/>
      <c r="K25" s="28"/>
      <c r="L25" s="28"/>
      <c r="M25" s="28"/>
      <c r="N25" s="325"/>
      <c r="O25" s="28"/>
      <c r="P25" s="157" t="s">
        <v>119</v>
      </c>
      <c r="Q25" s="179">
        <v>100</v>
      </c>
      <c r="R25" s="180" t="s">
        <v>7</v>
      </c>
      <c r="S25" s="80"/>
      <c r="T25" s="585" t="s">
        <v>167</v>
      </c>
      <c r="U25" s="28"/>
      <c r="V25" s="28"/>
      <c r="W25" s="28"/>
      <c r="AA25" s="5"/>
      <c r="AB25" s="5">
        <f>IFERROR((SUM(AB9:AB22)+SUM(AE9:AE13))/(SUM(AC9:AC22)+SUM(AF9:AF13)),0)</f>
        <v>0.72</v>
      </c>
      <c r="AC25" s="5" t="s">
        <v>12</v>
      </c>
      <c r="AD25" s="5"/>
      <c r="AE25" s="5"/>
      <c r="AF25" s="5"/>
      <c r="AG25" s="5"/>
      <c r="AK25" s="29"/>
    </row>
    <row r="26" spans="1:37" ht="15.6" customHeight="1" thickBot="1" x14ac:dyDescent="0.3">
      <c r="C26" s="35"/>
      <c r="D26" s="469"/>
      <c r="E26" s="469"/>
      <c r="F26" s="469"/>
      <c r="H26" s="28"/>
      <c r="I26" s="28"/>
      <c r="J26" s="103" t="s">
        <v>73</v>
      </c>
      <c r="K26" s="28"/>
      <c r="L26" s="28"/>
      <c r="M26" s="28"/>
      <c r="N26" s="325"/>
      <c r="O26" s="28"/>
      <c r="P26" s="535" t="s">
        <v>120</v>
      </c>
      <c r="Q26" s="525">
        <v>90</v>
      </c>
      <c r="R26" s="521" t="s">
        <v>7</v>
      </c>
      <c r="S26" s="523">
        <v>2</v>
      </c>
      <c r="T26" s="586" t="s">
        <v>167</v>
      </c>
      <c r="U26" s="28"/>
      <c r="V26" s="28"/>
      <c r="W26" s="28"/>
      <c r="AA26" s="5"/>
      <c r="AB26" s="5"/>
      <c r="AC26" s="5"/>
      <c r="AD26" s="5"/>
      <c r="AE26" s="5"/>
      <c r="AF26" s="5"/>
      <c r="AG26" s="5"/>
      <c r="AK26" s="29"/>
    </row>
    <row r="27" spans="1:37" ht="15.6" customHeight="1" thickBot="1" x14ac:dyDescent="0.3">
      <c r="C27" s="35"/>
      <c r="D27" s="469"/>
      <c r="E27" s="469"/>
      <c r="F27" s="469"/>
      <c r="H27" s="28"/>
      <c r="I27" s="28"/>
      <c r="J27" s="60"/>
      <c r="K27" s="532" t="s">
        <v>72</v>
      </c>
      <c r="L27" s="533"/>
      <c r="M27" s="69"/>
      <c r="N27" s="574"/>
      <c r="O27" s="28"/>
      <c r="P27" s="536"/>
      <c r="Q27" s="526"/>
      <c r="R27" s="522"/>
      <c r="S27" s="524"/>
      <c r="T27" s="587"/>
      <c r="U27" s="28"/>
      <c r="V27" s="28"/>
      <c r="W27" s="28"/>
      <c r="AA27" s="5"/>
      <c r="AB27" s="5"/>
      <c r="AC27" s="5"/>
      <c r="AD27" s="5"/>
      <c r="AE27" s="5"/>
      <c r="AF27" s="5"/>
      <c r="AG27" s="5"/>
      <c r="AK27" s="29"/>
    </row>
    <row r="28" spans="1:37" ht="15.6" customHeight="1" x14ac:dyDescent="0.25">
      <c r="C28" s="35"/>
      <c r="H28" s="28"/>
      <c r="I28" s="28"/>
      <c r="J28" s="356" t="s">
        <v>207</v>
      </c>
      <c r="K28" s="152">
        <v>80</v>
      </c>
      <c r="L28" s="153" t="s">
        <v>7</v>
      </c>
      <c r="M28" s="77">
        <v>1</v>
      </c>
      <c r="N28" s="580" t="s">
        <v>167</v>
      </c>
      <c r="O28" s="28"/>
      <c r="P28" s="535" t="s">
        <v>171</v>
      </c>
      <c r="Q28" s="525">
        <v>60</v>
      </c>
      <c r="R28" s="521" t="s">
        <v>7</v>
      </c>
      <c r="S28" s="523">
        <v>2</v>
      </c>
      <c r="T28" s="586" t="s">
        <v>167</v>
      </c>
      <c r="U28" s="28"/>
      <c r="V28" s="28"/>
      <c r="W28" s="28"/>
      <c r="AK28" s="29"/>
    </row>
    <row r="29" spans="1:37" ht="15.6" customHeight="1" x14ac:dyDescent="0.25">
      <c r="H29" s="28"/>
      <c r="I29" s="28"/>
      <c r="J29" s="357" t="s">
        <v>208</v>
      </c>
      <c r="K29" s="67">
        <v>40</v>
      </c>
      <c r="L29" s="68" t="s">
        <v>7</v>
      </c>
      <c r="M29" s="76"/>
      <c r="N29" s="581" t="s">
        <v>167</v>
      </c>
      <c r="O29" s="28"/>
      <c r="P29" s="536"/>
      <c r="Q29" s="526"/>
      <c r="R29" s="522"/>
      <c r="S29" s="524"/>
      <c r="T29" s="587"/>
      <c r="U29" s="28"/>
      <c r="V29" s="28"/>
      <c r="W29" s="28"/>
      <c r="AK29" s="29"/>
    </row>
    <row r="30" spans="1:37" ht="15.75" thickBot="1" x14ac:dyDescent="0.3">
      <c r="H30" s="28"/>
      <c r="I30" s="28"/>
      <c r="J30" s="150" t="s">
        <v>169</v>
      </c>
      <c r="K30" s="154">
        <v>10</v>
      </c>
      <c r="L30" s="155" t="s">
        <v>7</v>
      </c>
      <c r="M30" s="78"/>
      <c r="N30" s="582" t="s">
        <v>167</v>
      </c>
      <c r="O30" s="28"/>
      <c r="P30" s="58" t="s">
        <v>78</v>
      </c>
      <c r="Q30" s="182">
        <v>30</v>
      </c>
      <c r="R30" s="181" t="s">
        <v>7</v>
      </c>
      <c r="S30" s="301">
        <v>2</v>
      </c>
      <c r="T30" s="588" t="s">
        <v>167</v>
      </c>
      <c r="U30" s="28"/>
      <c r="V30" s="28"/>
      <c r="W30" s="28"/>
      <c r="AK30" s="29"/>
    </row>
    <row r="31" spans="1:37" x14ac:dyDescent="0.25">
      <c r="B31" s="516" t="str">
        <f>J7</f>
        <v>Underpasses and overpasses</v>
      </c>
      <c r="C31" s="516"/>
      <c r="H31" s="28"/>
      <c r="I31" s="28"/>
      <c r="J31" s="28"/>
      <c r="K31" s="28"/>
      <c r="L31" s="28"/>
      <c r="M31" s="28"/>
      <c r="N31" s="325"/>
      <c r="O31" s="28"/>
      <c r="P31" s="28"/>
      <c r="Q31" s="28"/>
      <c r="R31" s="28"/>
      <c r="S31" s="28"/>
      <c r="T31" s="29"/>
      <c r="U31" s="28"/>
      <c r="V31" s="81"/>
      <c r="W31" s="28"/>
      <c r="AK31" s="29"/>
    </row>
    <row r="32" spans="1:37" ht="16.5" thickBot="1" x14ac:dyDescent="0.3">
      <c r="B32" s="516"/>
      <c r="C32" s="516"/>
      <c r="H32" s="28"/>
      <c r="I32" s="28"/>
      <c r="J32" s="165" t="s">
        <v>74</v>
      </c>
      <c r="K32" s="30"/>
      <c r="L32" s="82"/>
      <c r="M32" s="28"/>
      <c r="N32" s="325"/>
      <c r="O32" s="28"/>
      <c r="P32" s="28"/>
      <c r="Q32" s="28"/>
      <c r="R32" s="28"/>
      <c r="S32" s="28"/>
      <c r="T32" s="28"/>
      <c r="U32" s="28"/>
      <c r="V32" s="28"/>
      <c r="W32" s="28"/>
      <c r="AK32" s="29"/>
    </row>
    <row r="33" spans="2:37" ht="15" customHeight="1" thickBot="1" x14ac:dyDescent="0.3">
      <c r="B33" s="35"/>
      <c r="C33" s="35"/>
      <c r="D33" s="35"/>
      <c r="E33" s="35"/>
      <c r="F33" s="40">
        <f>IFERROR(AB9/AC9,0)</f>
        <v>1</v>
      </c>
      <c r="H33" s="28"/>
      <c r="I33" s="28"/>
      <c r="J33" s="54"/>
      <c r="K33" s="532" t="s">
        <v>72</v>
      </c>
      <c r="L33" s="533"/>
      <c r="M33" s="55"/>
      <c r="N33" s="574"/>
      <c r="O33" s="28"/>
      <c r="P33" s="28"/>
      <c r="Q33" s="28"/>
      <c r="R33" s="28"/>
      <c r="S33" s="28"/>
      <c r="T33" s="28"/>
      <c r="U33" s="28"/>
      <c r="V33" s="28"/>
      <c r="W33" s="28"/>
      <c r="AK33" s="29"/>
    </row>
    <row r="34" spans="2:37" ht="15" customHeight="1" x14ac:dyDescent="0.25">
      <c r="H34" s="28"/>
      <c r="I34" s="47"/>
      <c r="J34" s="358" t="s">
        <v>127</v>
      </c>
      <c r="K34" s="171">
        <v>100</v>
      </c>
      <c r="L34" s="172" t="s">
        <v>7</v>
      </c>
      <c r="M34" s="133">
        <v>1</v>
      </c>
      <c r="N34" s="583" t="s">
        <v>167</v>
      </c>
      <c r="O34" s="28"/>
      <c r="P34" s="28"/>
      <c r="Q34" s="28"/>
      <c r="R34" s="28"/>
      <c r="S34" s="28"/>
      <c r="T34" s="28"/>
      <c r="U34" s="28"/>
      <c r="V34" s="28"/>
      <c r="W34" s="28"/>
      <c r="AK34" s="29"/>
    </row>
    <row r="35" spans="2:37" ht="15" customHeight="1" thickBot="1" x14ac:dyDescent="0.3">
      <c r="B35" s="516" t="str">
        <f>J12</f>
        <v>Signalized intersections</v>
      </c>
      <c r="C35" s="516"/>
      <c r="H35" s="28"/>
      <c r="I35" s="28"/>
      <c r="J35" s="156" t="s">
        <v>168</v>
      </c>
      <c r="K35" s="151">
        <v>70</v>
      </c>
      <c r="L35" s="59" t="s">
        <v>7</v>
      </c>
      <c r="M35" s="74"/>
      <c r="N35" s="573" t="s">
        <v>167</v>
      </c>
      <c r="O35" s="28"/>
      <c r="P35" s="27"/>
      <c r="Q35" s="28"/>
      <c r="R35" s="28"/>
      <c r="S35" s="28"/>
      <c r="T35" s="28"/>
      <c r="U35" s="28"/>
      <c r="V35" s="28"/>
      <c r="W35" s="28"/>
      <c r="AK35" s="29"/>
    </row>
    <row r="36" spans="2:37" ht="15" customHeight="1" x14ac:dyDescent="0.25">
      <c r="B36" s="516"/>
      <c r="C36" s="516"/>
      <c r="H36" s="87"/>
      <c r="I36" s="28"/>
      <c r="J36" s="28"/>
      <c r="K36" s="28"/>
      <c r="L36" s="28"/>
      <c r="M36" s="28"/>
      <c r="N36" s="325"/>
      <c r="O36" s="84"/>
      <c r="P36" s="28"/>
      <c r="Q36" s="28"/>
      <c r="R36" s="28"/>
      <c r="S36" s="28"/>
      <c r="T36" s="28"/>
      <c r="U36" s="28"/>
      <c r="V36" s="28"/>
      <c r="W36" s="28"/>
      <c r="AK36" s="29"/>
    </row>
    <row r="37" spans="2:37" ht="15" customHeight="1" thickBot="1" x14ac:dyDescent="0.3">
      <c r="B37" s="35"/>
      <c r="C37" s="129"/>
      <c r="D37" s="35"/>
      <c r="E37" s="35"/>
      <c r="F37" s="40">
        <f>IFERROR(AB11/AC11,0)</f>
        <v>0.84</v>
      </c>
      <c r="H37" s="28"/>
      <c r="I37" s="28"/>
      <c r="J37" s="103" t="s">
        <v>209</v>
      </c>
      <c r="K37" s="28"/>
      <c r="L37" s="28"/>
      <c r="M37" s="28"/>
      <c r="N37" s="325"/>
      <c r="O37" s="49"/>
      <c r="P37" s="28"/>
      <c r="Q37" s="28"/>
      <c r="R37" s="28"/>
      <c r="S37" s="28"/>
      <c r="T37" s="28"/>
      <c r="U37" s="28"/>
      <c r="V37" s="28"/>
      <c r="W37" s="28"/>
      <c r="AK37" s="29"/>
    </row>
    <row r="38" spans="2:37" ht="15" customHeight="1" thickBot="1" x14ac:dyDescent="0.3">
      <c r="B38" s="88"/>
      <c r="C38" s="88"/>
      <c r="H38" s="28"/>
      <c r="I38" s="28"/>
      <c r="J38" s="60"/>
      <c r="K38" s="532" t="s">
        <v>72</v>
      </c>
      <c r="L38" s="533"/>
      <c r="M38" s="55"/>
      <c r="N38" s="574"/>
      <c r="O38" s="49"/>
      <c r="P38" s="28"/>
      <c r="Q38" s="28"/>
      <c r="R38" s="28"/>
      <c r="S38" s="28"/>
      <c r="T38" s="28"/>
      <c r="U38" s="28"/>
      <c r="V38" s="28"/>
      <c r="W38" s="28"/>
      <c r="AK38" s="29"/>
    </row>
    <row r="39" spans="2:37" ht="15" customHeight="1" x14ac:dyDescent="0.25">
      <c r="B39" s="5" t="str">
        <f>J21</f>
        <v>Roundabouts</v>
      </c>
      <c r="H39" s="28"/>
      <c r="I39" s="28"/>
      <c r="J39" s="61" t="s">
        <v>75</v>
      </c>
      <c r="K39" s="62">
        <v>100</v>
      </c>
      <c r="L39" s="57" t="s">
        <v>7</v>
      </c>
      <c r="M39" s="73">
        <v>10</v>
      </c>
      <c r="N39" s="572" t="s">
        <v>167</v>
      </c>
      <c r="O39" s="28"/>
      <c r="P39" s="28"/>
      <c r="Q39" s="28"/>
      <c r="R39" s="28"/>
      <c r="S39" s="84"/>
      <c r="T39" s="84"/>
      <c r="U39" s="28"/>
      <c r="V39" s="84"/>
      <c r="W39" s="28"/>
      <c r="AF39" s="240"/>
      <c r="AG39" s="240"/>
      <c r="AH39" s="240"/>
      <c r="AK39" s="29"/>
    </row>
    <row r="40" spans="2:37" ht="15" customHeight="1" x14ac:dyDescent="0.25">
      <c r="B40" s="35"/>
      <c r="C40" s="35"/>
      <c r="D40" s="35"/>
      <c r="E40" s="35"/>
      <c r="F40" s="40">
        <f>IFERROR(IF((M23+M24=0),1,(AB13/AC13)),0)</f>
        <v>0.6</v>
      </c>
      <c r="H40" s="28"/>
      <c r="I40" s="47"/>
      <c r="J40" s="121" t="s">
        <v>140</v>
      </c>
      <c r="K40" s="62">
        <v>60</v>
      </c>
      <c r="L40" s="57" t="s">
        <v>7</v>
      </c>
      <c r="M40" s="73">
        <v>5</v>
      </c>
      <c r="N40" s="572" t="s">
        <v>167</v>
      </c>
      <c r="O40" s="28"/>
      <c r="P40" s="28"/>
      <c r="Q40" s="28"/>
      <c r="R40" s="28"/>
      <c r="S40" s="28"/>
      <c r="T40" s="28"/>
      <c r="U40" s="28"/>
      <c r="V40" s="28"/>
      <c r="W40" s="28"/>
      <c r="AF40" s="240"/>
      <c r="AG40" s="240"/>
      <c r="AK40" s="29"/>
    </row>
    <row r="41" spans="2:37" ht="15" customHeight="1" thickBot="1" x14ac:dyDescent="0.3">
      <c r="H41" s="28"/>
      <c r="I41" s="47"/>
      <c r="J41" s="64" t="s">
        <v>76</v>
      </c>
      <c r="K41" s="65">
        <v>40</v>
      </c>
      <c r="L41" s="66" t="s">
        <v>7</v>
      </c>
      <c r="M41" s="75">
        <v>5</v>
      </c>
      <c r="N41" s="584" t="s">
        <v>167</v>
      </c>
      <c r="O41" s="52"/>
      <c r="P41" s="28"/>
      <c r="Q41" s="28"/>
      <c r="R41" s="28"/>
      <c r="S41" s="28"/>
      <c r="T41" s="28"/>
      <c r="U41" s="28"/>
      <c r="V41" s="28"/>
      <c r="W41" s="28"/>
      <c r="AF41" s="240"/>
      <c r="AG41" s="240"/>
      <c r="AH41" s="240"/>
      <c r="AK41" s="29"/>
    </row>
    <row r="42" spans="2:37" ht="15" customHeight="1" x14ac:dyDescent="0.25">
      <c r="B42" s="161" t="str">
        <f>J26</f>
        <v>Course of the route</v>
      </c>
      <c r="C42" s="88"/>
      <c r="D42" s="88"/>
      <c r="H42" s="28"/>
      <c r="I42" s="28"/>
      <c r="J42" s="28"/>
      <c r="K42" s="28"/>
      <c r="L42" s="28"/>
      <c r="M42" s="28"/>
      <c r="N42" s="325"/>
      <c r="O42" s="28"/>
      <c r="P42" s="28"/>
      <c r="Q42" s="28"/>
      <c r="R42" s="28"/>
      <c r="S42" s="28"/>
      <c r="T42" s="28"/>
      <c r="U42" s="28"/>
      <c r="V42" s="28"/>
      <c r="W42" s="28"/>
      <c r="AF42" s="240"/>
      <c r="AG42" s="240"/>
      <c r="AH42" s="240"/>
      <c r="AK42" s="29"/>
    </row>
    <row r="43" spans="2:37" ht="15" customHeight="1" thickBot="1" x14ac:dyDescent="0.3">
      <c r="B43" s="129"/>
      <c r="C43" s="129"/>
      <c r="D43" s="35"/>
      <c r="E43" s="35"/>
      <c r="F43" s="40">
        <f>IFERROR(AB15/AC15,0)</f>
        <v>0.8</v>
      </c>
      <c r="H43" s="28"/>
      <c r="I43" s="28"/>
      <c r="J43" s="103" t="s">
        <v>210</v>
      </c>
      <c r="K43" s="28"/>
      <c r="L43" s="28"/>
      <c r="M43" s="28"/>
      <c r="N43" s="325"/>
      <c r="O43" s="28"/>
      <c r="P43" s="28"/>
      <c r="Q43" s="28"/>
      <c r="R43" s="28"/>
      <c r="S43" s="28"/>
      <c r="T43" s="28"/>
      <c r="U43" s="28"/>
      <c r="V43" s="28"/>
      <c r="W43" s="28"/>
      <c r="AF43" s="240"/>
      <c r="AG43" s="240"/>
      <c r="AK43" s="29"/>
    </row>
    <row r="44" spans="2:37" ht="15" customHeight="1" thickBot="1" x14ac:dyDescent="0.3">
      <c r="B44" s="88"/>
      <c r="C44" s="88"/>
      <c r="H44" s="28"/>
      <c r="I44" s="28"/>
      <c r="J44" s="60"/>
      <c r="K44" s="532" t="s">
        <v>72</v>
      </c>
      <c r="L44" s="533"/>
      <c r="M44" s="55"/>
      <c r="N44" s="574"/>
      <c r="O44" s="28"/>
      <c r="P44" s="28"/>
      <c r="Q44" s="28"/>
      <c r="R44" s="28"/>
      <c r="S44" s="28"/>
      <c r="T44" s="28"/>
      <c r="U44" s="28"/>
      <c r="V44" s="28"/>
      <c r="W44" s="28"/>
      <c r="AF44" s="240"/>
      <c r="AG44" s="240"/>
      <c r="AH44" s="240"/>
      <c r="AK44" s="29"/>
    </row>
    <row r="45" spans="2:37" ht="15" customHeight="1" x14ac:dyDescent="0.25">
      <c r="B45" s="516" t="str">
        <f>J32</f>
        <v>Intersections with other cycle and pedestrian paths</v>
      </c>
      <c r="C45" s="516"/>
      <c r="D45" s="516"/>
      <c r="H45" s="28"/>
      <c r="I45" s="28"/>
      <c r="J45" s="61" t="s">
        <v>75</v>
      </c>
      <c r="K45" s="62">
        <v>100</v>
      </c>
      <c r="L45" s="57" t="s">
        <v>7</v>
      </c>
      <c r="M45" s="73">
        <v>10</v>
      </c>
      <c r="N45" s="572" t="s">
        <v>167</v>
      </c>
      <c r="O45" s="28"/>
      <c r="P45" s="28"/>
      <c r="Q45" s="28"/>
      <c r="R45" s="28"/>
      <c r="S45" s="28"/>
      <c r="T45" s="28"/>
      <c r="U45" s="28"/>
      <c r="V45" s="28"/>
      <c r="W45" s="28"/>
      <c r="AK45" s="29"/>
    </row>
    <row r="46" spans="2:37" ht="15" customHeight="1" x14ac:dyDescent="0.25">
      <c r="B46" s="516"/>
      <c r="C46" s="516"/>
      <c r="D46" s="516"/>
      <c r="H46" s="28"/>
      <c r="I46" s="28"/>
      <c r="J46" s="63" t="s">
        <v>141</v>
      </c>
      <c r="K46" s="67">
        <v>35</v>
      </c>
      <c r="L46" s="68" t="s">
        <v>7</v>
      </c>
      <c r="M46" s="76">
        <v>5</v>
      </c>
      <c r="N46" s="575" t="s">
        <v>167</v>
      </c>
      <c r="O46" s="28"/>
      <c r="P46" s="28"/>
      <c r="Q46" s="28"/>
      <c r="R46" s="28"/>
      <c r="S46" s="28"/>
      <c r="T46" s="28"/>
      <c r="U46" s="28"/>
      <c r="V46" s="28"/>
      <c r="W46" s="28"/>
      <c r="AK46" s="29"/>
    </row>
    <row r="47" spans="2:37" ht="15" customHeight="1" thickBot="1" x14ac:dyDescent="0.3">
      <c r="B47" s="129"/>
      <c r="C47" s="129"/>
      <c r="D47" s="35"/>
      <c r="E47" s="35"/>
      <c r="F47" s="40">
        <f>IFERROR(AB17/AC17,0)</f>
        <v>1</v>
      </c>
      <c r="G47" s="22"/>
      <c r="H47" s="28"/>
      <c r="I47" s="28"/>
      <c r="J47" s="64" t="s">
        <v>76</v>
      </c>
      <c r="K47" s="65">
        <v>15</v>
      </c>
      <c r="L47" s="66" t="s">
        <v>7</v>
      </c>
      <c r="M47" s="75">
        <v>5</v>
      </c>
      <c r="N47" s="584" t="s">
        <v>167</v>
      </c>
      <c r="O47" s="28"/>
      <c r="P47" s="28"/>
      <c r="Q47" s="28"/>
      <c r="R47" s="28"/>
      <c r="S47" s="28"/>
      <c r="T47" s="28"/>
      <c r="U47" s="28"/>
      <c r="V47" s="28"/>
      <c r="W47" s="28"/>
      <c r="AK47" s="29"/>
    </row>
    <row r="48" spans="2:37" ht="15" customHeight="1" x14ac:dyDescent="0.25">
      <c r="B48" s="88"/>
      <c r="C48" s="88"/>
      <c r="H48" s="28"/>
      <c r="I48" s="28"/>
      <c r="J48" s="28"/>
      <c r="K48" s="28"/>
      <c r="L48" s="28"/>
      <c r="M48" s="28"/>
      <c r="N48" s="28"/>
      <c r="O48" s="28"/>
      <c r="P48" s="28"/>
      <c r="Q48" s="28"/>
      <c r="R48" s="28"/>
      <c r="S48" s="28"/>
      <c r="T48" s="28"/>
      <c r="U48" s="28"/>
      <c r="V48" s="28"/>
      <c r="W48" s="28"/>
      <c r="AK48" s="29"/>
    </row>
    <row r="49" spans="2:37" ht="15" customHeight="1" x14ac:dyDescent="0.25">
      <c r="B49" s="516" t="str">
        <f>J37</f>
        <v>Un-signalized crossing with side roads</v>
      </c>
      <c r="C49" s="516"/>
      <c r="D49" s="516"/>
      <c r="H49" s="28"/>
      <c r="I49" s="28"/>
      <c r="J49" s="28"/>
      <c r="K49" s="28"/>
      <c r="L49" s="28"/>
      <c r="M49" s="28"/>
      <c r="N49" s="28"/>
      <c r="O49" s="28"/>
      <c r="P49" s="28"/>
      <c r="Q49" s="28"/>
      <c r="R49" s="28"/>
      <c r="S49" s="28"/>
      <c r="T49" s="28"/>
      <c r="U49" s="28"/>
      <c r="V49" s="28"/>
      <c r="W49" s="28"/>
      <c r="AK49" s="29"/>
    </row>
    <row r="50" spans="2:37" ht="15" customHeight="1" x14ac:dyDescent="0.25">
      <c r="B50" s="516"/>
      <c r="C50" s="516"/>
      <c r="D50" s="516"/>
      <c r="H50" s="28"/>
      <c r="I50" s="28"/>
      <c r="J50" s="28"/>
      <c r="K50" s="28"/>
      <c r="L50" s="28"/>
      <c r="M50" s="28"/>
      <c r="N50" s="28"/>
      <c r="O50" s="28"/>
      <c r="P50" s="28"/>
      <c r="Q50" s="28"/>
      <c r="R50" s="28"/>
      <c r="S50" s="28"/>
      <c r="T50" s="28"/>
      <c r="U50" s="28"/>
      <c r="V50" s="28"/>
      <c r="W50" s="28"/>
      <c r="AK50" s="29"/>
    </row>
    <row r="51" spans="2:37" ht="15" customHeight="1" x14ac:dyDescent="0.25">
      <c r="B51" s="129"/>
      <c r="C51" s="129"/>
      <c r="D51" s="35"/>
      <c r="E51" s="35"/>
      <c r="F51" s="40">
        <f>IFERROR(AB20/AC20,0)</f>
        <v>0.75</v>
      </c>
      <c r="H51" s="28"/>
      <c r="I51" s="28"/>
      <c r="J51" s="28"/>
      <c r="K51" s="28"/>
      <c r="L51" s="28"/>
      <c r="M51" s="28"/>
      <c r="N51" s="28"/>
      <c r="O51" s="28"/>
      <c r="P51" s="28"/>
      <c r="Q51" s="28"/>
      <c r="R51" s="28"/>
      <c r="S51" s="28"/>
      <c r="T51" s="28"/>
      <c r="U51" s="28"/>
      <c r="V51" s="28"/>
      <c r="W51" s="28"/>
      <c r="AK51" s="29"/>
    </row>
    <row r="52" spans="2:37" ht="15" customHeight="1" x14ac:dyDescent="0.25">
      <c r="B52" s="88"/>
      <c r="C52" s="88"/>
      <c r="H52" s="28"/>
      <c r="I52" s="28"/>
      <c r="J52" s="28"/>
      <c r="K52" s="28"/>
      <c r="L52" s="28"/>
      <c r="M52" s="28"/>
      <c r="N52" s="28"/>
      <c r="O52" s="28"/>
      <c r="P52" s="28"/>
      <c r="Q52" s="28"/>
      <c r="R52" s="28"/>
      <c r="S52" s="28"/>
      <c r="T52" s="28"/>
      <c r="U52" s="28"/>
      <c r="V52" s="28"/>
      <c r="W52" s="28"/>
      <c r="AK52" s="29"/>
    </row>
    <row r="53" spans="2:37" ht="15" customHeight="1" x14ac:dyDescent="0.25">
      <c r="B53" s="516" t="str">
        <f>J43</f>
        <v>Un-signalized crossing with other types of side roads (entrances, gateways etc.)</v>
      </c>
      <c r="C53" s="516"/>
      <c r="D53" s="516"/>
      <c r="H53" s="28"/>
      <c r="I53" s="28"/>
      <c r="J53" s="28"/>
      <c r="K53" s="28"/>
      <c r="L53" s="28"/>
      <c r="M53" s="28"/>
      <c r="N53" s="28"/>
      <c r="O53" s="28"/>
      <c r="P53" s="28"/>
      <c r="Q53" s="28"/>
      <c r="R53" s="28"/>
      <c r="S53" s="28"/>
      <c r="T53" s="28"/>
      <c r="U53" s="28"/>
      <c r="V53" s="28"/>
      <c r="W53" s="28"/>
      <c r="AK53" s="29"/>
    </row>
    <row r="54" spans="2:37" ht="15" customHeight="1" x14ac:dyDescent="0.25">
      <c r="B54" s="516"/>
      <c r="C54" s="516"/>
      <c r="D54" s="516"/>
      <c r="H54" s="28"/>
      <c r="I54" s="28"/>
      <c r="J54" s="28"/>
      <c r="K54" s="28"/>
      <c r="L54" s="28"/>
      <c r="M54" s="28"/>
      <c r="N54" s="28"/>
      <c r="O54" s="28"/>
      <c r="P54" s="28"/>
      <c r="Q54" s="28"/>
      <c r="R54" s="28"/>
      <c r="S54" s="28"/>
      <c r="T54" s="28"/>
      <c r="U54" s="28"/>
      <c r="V54" s="28"/>
      <c r="W54" s="28"/>
    </row>
    <row r="55" spans="2:37" ht="15" customHeight="1" x14ac:dyDescent="0.25">
      <c r="B55" s="35"/>
      <c r="C55" s="35"/>
      <c r="D55" s="35"/>
      <c r="E55" s="35"/>
      <c r="F55" s="40">
        <f>IFERROR(AB22/AC22,0)</f>
        <v>0.625</v>
      </c>
      <c r="H55" s="28"/>
      <c r="I55" s="28"/>
      <c r="J55" s="28"/>
      <c r="K55" s="28"/>
      <c r="L55" s="28"/>
      <c r="M55" s="28"/>
      <c r="N55" s="28"/>
      <c r="O55" s="28"/>
      <c r="P55" s="28"/>
      <c r="Q55" s="28"/>
      <c r="R55" s="28"/>
      <c r="S55" s="28"/>
      <c r="T55" s="28"/>
      <c r="U55" s="28"/>
      <c r="V55" s="28"/>
      <c r="W55" s="28"/>
    </row>
    <row r="56" spans="2:37" ht="15" customHeight="1" x14ac:dyDescent="0.25">
      <c r="H56" s="28"/>
      <c r="I56" s="28"/>
      <c r="J56" s="28"/>
      <c r="K56" s="28"/>
      <c r="L56" s="28"/>
      <c r="M56" s="28"/>
      <c r="N56" s="28"/>
      <c r="O56" s="28"/>
      <c r="P56" s="28"/>
      <c r="Q56" s="28"/>
      <c r="R56" s="28"/>
      <c r="S56" s="28"/>
      <c r="T56" s="28"/>
      <c r="U56" s="28"/>
      <c r="V56" s="28"/>
      <c r="W56" s="28"/>
    </row>
    <row r="57" spans="2:37" ht="15" customHeight="1" x14ac:dyDescent="0.25">
      <c r="B57" s="5" t="str">
        <f>P7</f>
        <v>Bus stops</v>
      </c>
      <c r="H57" s="28"/>
      <c r="I57" s="28"/>
      <c r="J57" s="28"/>
      <c r="K57" s="28"/>
      <c r="L57" s="28"/>
      <c r="M57" s="28"/>
      <c r="N57" s="28"/>
      <c r="O57" s="28"/>
      <c r="P57" s="28"/>
      <c r="Q57" s="28"/>
      <c r="R57" s="28"/>
      <c r="S57" s="28"/>
      <c r="T57" s="28"/>
      <c r="U57" s="28"/>
      <c r="V57" s="28"/>
      <c r="W57" s="28"/>
    </row>
    <row r="58" spans="2:37" ht="15" customHeight="1" x14ac:dyDescent="0.25">
      <c r="B58" s="35"/>
      <c r="C58" s="35"/>
      <c r="D58" s="35"/>
      <c r="E58" s="35"/>
      <c r="F58" s="40">
        <f>IFERROR(AE15/AF15,0)</f>
        <v>0.67142857142857137</v>
      </c>
      <c r="H58" s="28"/>
      <c r="I58" s="28"/>
      <c r="J58" s="28"/>
      <c r="K58" s="28"/>
      <c r="L58" s="28"/>
      <c r="M58" s="28"/>
      <c r="N58" s="28"/>
      <c r="O58" s="28"/>
      <c r="P58" s="28"/>
      <c r="Q58" s="28"/>
      <c r="R58" s="28"/>
      <c r="S58" s="28"/>
      <c r="T58" s="28"/>
      <c r="U58" s="28"/>
      <c r="V58" s="28"/>
      <c r="W58" s="28"/>
    </row>
    <row r="59" spans="2:37" ht="15" customHeight="1" x14ac:dyDescent="0.25">
      <c r="B59" s="88"/>
      <c r="C59" s="88"/>
      <c r="D59" s="88"/>
      <c r="H59" s="28"/>
      <c r="I59" s="28"/>
      <c r="J59" s="28"/>
      <c r="K59" s="28"/>
      <c r="L59" s="28"/>
      <c r="M59" s="28"/>
      <c r="N59" s="28"/>
      <c r="O59" s="28"/>
      <c r="P59" s="28"/>
      <c r="Q59" s="28"/>
      <c r="R59" s="28"/>
      <c r="S59" s="28"/>
      <c r="T59" s="28"/>
      <c r="U59" s="28"/>
      <c r="V59" s="28"/>
      <c r="W59" s="28"/>
    </row>
    <row r="60" spans="2:37" ht="15" customHeight="1" x14ac:dyDescent="0.25">
      <c r="B60" s="88"/>
      <c r="C60" s="88"/>
      <c r="D60" s="88"/>
      <c r="H60" s="28"/>
      <c r="I60" s="28"/>
      <c r="J60" s="28"/>
      <c r="K60" s="28"/>
      <c r="L60" s="87"/>
      <c r="M60" s="28"/>
      <c r="N60" s="28"/>
      <c r="O60" s="28"/>
      <c r="P60" s="28"/>
      <c r="Q60" s="28"/>
      <c r="R60" s="28"/>
      <c r="S60" s="28"/>
      <c r="T60" s="28"/>
      <c r="U60" s="28"/>
      <c r="V60" s="28"/>
      <c r="W60" s="28"/>
    </row>
    <row r="61" spans="2:37" ht="15" customHeight="1" x14ac:dyDescent="0.25">
      <c r="F61" s="40"/>
      <c r="H61" s="28"/>
      <c r="I61" s="28"/>
      <c r="J61" s="28"/>
      <c r="K61" s="28"/>
      <c r="L61" s="87"/>
      <c r="M61" s="28"/>
      <c r="N61" s="28"/>
      <c r="O61" s="28"/>
      <c r="P61" s="28"/>
      <c r="Q61" s="28"/>
      <c r="R61" s="28"/>
      <c r="S61" s="28"/>
      <c r="T61" s="28"/>
      <c r="U61" s="28"/>
      <c r="V61" s="28"/>
      <c r="W61" s="28"/>
    </row>
    <row r="62" spans="2:37" ht="15" customHeight="1" x14ac:dyDescent="0.25">
      <c r="H62" s="28"/>
      <c r="I62" s="28"/>
      <c r="J62" s="28"/>
      <c r="K62" s="28"/>
      <c r="L62" s="28"/>
      <c r="M62" s="28"/>
      <c r="N62" s="28"/>
      <c r="O62" s="28"/>
      <c r="P62" s="28"/>
      <c r="Q62" s="28"/>
      <c r="R62" s="28"/>
      <c r="S62" s="28"/>
      <c r="T62" s="28"/>
      <c r="U62" s="28"/>
      <c r="V62" s="28"/>
      <c r="W62" s="28"/>
    </row>
    <row r="63" spans="2:37" ht="15" customHeight="1" x14ac:dyDescent="0.25">
      <c r="H63" s="28"/>
      <c r="I63" s="28"/>
      <c r="J63" s="28"/>
      <c r="K63" s="28"/>
      <c r="L63" s="28"/>
      <c r="M63" s="28"/>
      <c r="N63" s="28"/>
      <c r="O63" s="28"/>
      <c r="P63" s="28"/>
      <c r="Q63" s="28"/>
      <c r="R63" s="28"/>
      <c r="S63" s="28"/>
      <c r="T63" s="28"/>
      <c r="U63" s="28"/>
      <c r="V63" s="28"/>
      <c r="W63" s="28"/>
    </row>
    <row r="64" spans="2:37" ht="15" customHeight="1" x14ac:dyDescent="0.25">
      <c r="H64" s="28"/>
      <c r="I64" s="28"/>
      <c r="J64" s="28"/>
      <c r="K64" s="28"/>
      <c r="L64" s="28"/>
      <c r="M64" s="28"/>
      <c r="N64" s="28"/>
      <c r="O64" s="28"/>
      <c r="P64" s="28"/>
      <c r="Q64" s="28"/>
      <c r="R64" s="28"/>
      <c r="S64" s="28"/>
      <c r="T64" s="28"/>
      <c r="U64" s="28"/>
      <c r="V64" s="28"/>
      <c r="W64" s="28"/>
    </row>
    <row r="65" spans="6:23" ht="15" customHeight="1" x14ac:dyDescent="0.25">
      <c r="H65" s="28"/>
      <c r="I65" s="28"/>
      <c r="J65" s="28"/>
      <c r="K65" s="28"/>
      <c r="L65" s="28"/>
      <c r="M65" s="28"/>
      <c r="N65" s="28"/>
      <c r="O65" s="28"/>
      <c r="P65" s="28"/>
      <c r="Q65" s="28"/>
      <c r="R65" s="28"/>
      <c r="S65" s="28"/>
      <c r="T65" s="28"/>
      <c r="U65" s="28"/>
      <c r="V65" s="28"/>
      <c r="W65" s="28"/>
    </row>
    <row r="66" spans="6:23" x14ac:dyDescent="0.25">
      <c r="H66" s="28"/>
      <c r="I66" s="28"/>
      <c r="J66" s="28"/>
      <c r="K66" s="28"/>
      <c r="L66" s="28"/>
      <c r="M66" s="28"/>
      <c r="N66" s="28"/>
      <c r="O66" s="28"/>
      <c r="P66" s="28"/>
      <c r="Q66" s="28"/>
      <c r="R66" s="28"/>
      <c r="S66" s="28"/>
      <c r="T66" s="28"/>
      <c r="U66" s="28"/>
      <c r="V66" s="28"/>
      <c r="W66" s="28"/>
    </row>
    <row r="67" spans="6:23" x14ac:dyDescent="0.25">
      <c r="H67" s="28"/>
      <c r="I67" s="28"/>
      <c r="J67" s="28"/>
      <c r="K67" s="28"/>
      <c r="L67" s="28"/>
      <c r="M67" s="28"/>
      <c r="N67" s="28"/>
      <c r="O67" s="28"/>
      <c r="P67" s="28"/>
      <c r="Q67" s="28"/>
      <c r="R67" s="28"/>
      <c r="S67" s="28"/>
      <c r="T67" s="28"/>
      <c r="U67" s="28"/>
      <c r="V67" s="28"/>
      <c r="W67" s="28"/>
    </row>
    <row r="68" spans="6:23" x14ac:dyDescent="0.25">
      <c r="H68" s="28"/>
      <c r="I68" s="28"/>
      <c r="J68" s="28"/>
      <c r="K68" s="28"/>
      <c r="L68" s="28"/>
      <c r="M68" s="28"/>
      <c r="N68" s="28"/>
      <c r="O68" s="28"/>
      <c r="P68" s="28"/>
      <c r="Q68" s="28"/>
      <c r="R68" s="28"/>
      <c r="S68" s="28"/>
      <c r="T68" s="28"/>
      <c r="U68" s="28"/>
      <c r="V68" s="28"/>
      <c r="W68" s="28"/>
    </row>
    <row r="69" spans="6:23" x14ac:dyDescent="0.25">
      <c r="H69" s="28"/>
      <c r="I69" s="28"/>
      <c r="J69" s="28"/>
      <c r="K69" s="28"/>
      <c r="L69" s="28"/>
      <c r="M69" s="28"/>
      <c r="N69" s="28"/>
      <c r="O69" s="28"/>
      <c r="P69" s="28"/>
      <c r="Q69" s="28"/>
      <c r="R69" s="28"/>
      <c r="S69" s="28"/>
      <c r="T69" s="28"/>
      <c r="U69" s="28"/>
      <c r="V69" s="28"/>
      <c r="W69" s="28"/>
    </row>
    <row r="70" spans="6:23" x14ac:dyDescent="0.25">
      <c r="H70" s="28"/>
      <c r="I70" s="28"/>
      <c r="J70" s="28"/>
      <c r="K70" s="28"/>
      <c r="L70" s="28"/>
      <c r="M70" s="28"/>
      <c r="N70" s="28"/>
      <c r="O70" s="28"/>
      <c r="P70" s="28"/>
      <c r="Q70" s="28"/>
      <c r="R70" s="28"/>
      <c r="S70" s="28"/>
      <c r="T70" s="28"/>
      <c r="U70" s="28"/>
      <c r="V70" s="28"/>
      <c r="W70" s="28"/>
    </row>
    <row r="71" spans="6:23" x14ac:dyDescent="0.25">
      <c r="H71" s="28"/>
      <c r="I71" s="28"/>
      <c r="J71" s="28"/>
      <c r="K71" s="28"/>
      <c r="L71" s="28"/>
      <c r="M71" s="28"/>
      <c r="N71" s="28"/>
      <c r="O71" s="28"/>
      <c r="P71" s="28"/>
      <c r="Q71" s="28"/>
      <c r="R71" s="28"/>
      <c r="S71" s="28"/>
      <c r="T71" s="28"/>
      <c r="U71" s="28"/>
      <c r="V71" s="28"/>
      <c r="W71" s="28"/>
    </row>
    <row r="72" spans="6:23" x14ac:dyDescent="0.25">
      <c r="H72" s="28"/>
      <c r="I72" s="28"/>
      <c r="J72" s="28"/>
      <c r="K72" s="28"/>
      <c r="L72" s="28"/>
      <c r="M72" s="28"/>
      <c r="N72" s="28"/>
      <c r="O72" s="28"/>
      <c r="P72" s="28"/>
      <c r="Q72" s="28"/>
      <c r="R72" s="28"/>
      <c r="S72" s="28"/>
      <c r="T72" s="28"/>
      <c r="U72" s="28"/>
      <c r="V72" s="28"/>
      <c r="W72" s="28"/>
    </row>
    <row r="73" spans="6:23" x14ac:dyDescent="0.25">
      <c r="F73" s="40"/>
      <c r="H73" s="28"/>
      <c r="I73" s="28"/>
      <c r="J73" s="28"/>
      <c r="K73" s="28"/>
      <c r="L73" s="28"/>
      <c r="M73" s="28"/>
      <c r="N73" s="28"/>
      <c r="O73" s="28"/>
      <c r="P73" s="28"/>
      <c r="Q73" s="28"/>
      <c r="R73" s="28"/>
      <c r="S73" s="28"/>
      <c r="T73" s="28"/>
      <c r="U73" s="28"/>
      <c r="V73" s="28"/>
      <c r="W73" s="28"/>
    </row>
    <row r="74" spans="6:23" x14ac:dyDescent="0.25">
      <c r="H74" s="28"/>
      <c r="I74" s="28"/>
      <c r="J74" s="28"/>
      <c r="K74" s="28"/>
      <c r="L74" s="28"/>
      <c r="M74" s="28"/>
      <c r="N74" s="28"/>
      <c r="O74" s="28"/>
      <c r="P74" s="28"/>
      <c r="Q74" s="28"/>
      <c r="R74" s="28"/>
      <c r="S74" s="28"/>
      <c r="T74" s="28"/>
      <c r="U74" s="28"/>
      <c r="V74" s="28"/>
      <c r="W74" s="28"/>
    </row>
    <row r="75" spans="6:23" x14ac:dyDescent="0.25">
      <c r="H75" s="28"/>
      <c r="I75" s="28"/>
      <c r="J75" s="28"/>
      <c r="K75" s="28"/>
      <c r="L75" s="28"/>
      <c r="M75" s="28"/>
      <c r="N75" s="28"/>
      <c r="O75" s="28"/>
      <c r="P75" s="28"/>
      <c r="Q75" s="28"/>
      <c r="R75" s="28"/>
      <c r="S75" s="28"/>
      <c r="T75" s="28"/>
      <c r="U75" s="28"/>
      <c r="V75" s="28"/>
      <c r="W75" s="28"/>
    </row>
    <row r="76" spans="6:23" x14ac:dyDescent="0.25">
      <c r="H76" s="28"/>
      <c r="I76" s="28"/>
      <c r="J76" s="28"/>
      <c r="K76" s="28"/>
      <c r="L76" s="28"/>
      <c r="M76" s="28"/>
      <c r="N76" s="28"/>
      <c r="O76" s="28"/>
      <c r="P76" s="28"/>
      <c r="Q76" s="28"/>
      <c r="R76" s="28"/>
      <c r="S76" s="28"/>
      <c r="T76" s="28"/>
      <c r="U76" s="28"/>
      <c r="V76" s="28"/>
      <c r="W76" s="28"/>
    </row>
    <row r="77" spans="6:23" x14ac:dyDescent="0.25">
      <c r="H77" s="28"/>
      <c r="I77" s="28"/>
      <c r="J77" s="28"/>
      <c r="K77" s="28"/>
      <c r="L77" s="28"/>
      <c r="M77" s="28"/>
      <c r="N77" s="28"/>
      <c r="O77" s="28"/>
      <c r="P77" s="28"/>
      <c r="Q77" s="28"/>
      <c r="R77" s="28"/>
      <c r="S77" s="28"/>
      <c r="T77" s="28"/>
      <c r="U77" s="28"/>
      <c r="V77" s="28"/>
      <c r="W77" s="28"/>
    </row>
    <row r="78" spans="6:23" x14ac:dyDescent="0.25">
      <c r="H78" s="28"/>
      <c r="I78" s="28"/>
      <c r="J78" s="28"/>
      <c r="K78" s="28"/>
      <c r="L78" s="28"/>
      <c r="M78" s="28"/>
      <c r="N78" s="28"/>
      <c r="O78" s="28"/>
      <c r="P78" s="28"/>
      <c r="Q78" s="28"/>
      <c r="R78" s="28"/>
      <c r="S78" s="28"/>
      <c r="T78" s="28"/>
      <c r="U78" s="28"/>
      <c r="V78" s="28"/>
      <c r="W78" s="28"/>
    </row>
    <row r="79" spans="6:23" x14ac:dyDescent="0.25">
      <c r="H79" s="28"/>
      <c r="I79" s="28"/>
      <c r="J79" s="28"/>
      <c r="K79" s="28"/>
      <c r="L79" s="28"/>
      <c r="M79" s="28"/>
      <c r="N79" s="28"/>
      <c r="O79" s="28"/>
      <c r="P79" s="28"/>
      <c r="Q79" s="28"/>
      <c r="R79" s="28"/>
      <c r="S79" s="28"/>
      <c r="T79" s="28"/>
      <c r="U79" s="28"/>
      <c r="V79" s="28"/>
      <c r="W79" s="28"/>
    </row>
    <row r="80" spans="6:23" x14ac:dyDescent="0.25">
      <c r="H80" s="28"/>
      <c r="I80" s="28"/>
      <c r="J80" s="28"/>
      <c r="K80" s="28"/>
      <c r="L80" s="28"/>
      <c r="M80" s="28"/>
      <c r="N80" s="28"/>
      <c r="O80" s="28"/>
      <c r="P80" s="28"/>
      <c r="Q80" s="28"/>
      <c r="R80" s="28"/>
      <c r="S80" s="28"/>
      <c r="T80" s="28"/>
      <c r="U80" s="28"/>
      <c r="V80" s="28"/>
      <c r="W80" s="28"/>
    </row>
    <row r="81" spans="8:23" x14ac:dyDescent="0.25">
      <c r="H81" s="28"/>
      <c r="I81" s="28"/>
      <c r="J81" s="28"/>
      <c r="K81" s="28"/>
      <c r="L81" s="28"/>
      <c r="M81" s="28"/>
      <c r="N81" s="28"/>
      <c r="O81" s="28"/>
      <c r="P81" s="28"/>
      <c r="Q81" s="28"/>
      <c r="R81" s="28"/>
      <c r="S81" s="28"/>
      <c r="T81" s="28"/>
      <c r="U81" s="28"/>
      <c r="V81" s="28"/>
      <c r="W81" s="28"/>
    </row>
    <row r="82" spans="8:23" x14ac:dyDescent="0.25">
      <c r="H82" s="28"/>
      <c r="I82" s="28"/>
      <c r="J82" s="28"/>
      <c r="K82" s="28"/>
      <c r="L82" s="28"/>
      <c r="M82" s="28"/>
      <c r="N82" s="28"/>
      <c r="O82" s="28"/>
      <c r="P82" s="28"/>
      <c r="Q82" s="28"/>
      <c r="R82" s="28"/>
      <c r="S82" s="28"/>
      <c r="T82" s="28"/>
      <c r="U82" s="28"/>
      <c r="V82" s="28"/>
      <c r="W82" s="28"/>
    </row>
    <row r="83" spans="8:23" x14ac:dyDescent="0.25">
      <c r="H83" s="28"/>
      <c r="I83" s="28"/>
      <c r="J83" s="28"/>
      <c r="K83" s="28"/>
      <c r="L83" s="28"/>
      <c r="M83" s="28"/>
      <c r="N83" s="28"/>
      <c r="O83" s="28"/>
      <c r="P83" s="28"/>
      <c r="Q83" s="28"/>
      <c r="R83" s="28"/>
      <c r="S83" s="28"/>
      <c r="T83" s="28"/>
      <c r="U83" s="28"/>
      <c r="V83" s="28"/>
      <c r="W83" s="28"/>
    </row>
    <row r="84" spans="8:23" x14ac:dyDescent="0.25">
      <c r="H84" s="28"/>
      <c r="I84" s="28"/>
      <c r="J84" s="28"/>
      <c r="K84" s="28"/>
      <c r="L84" s="28"/>
      <c r="M84" s="28"/>
      <c r="N84" s="28"/>
      <c r="O84" s="28"/>
      <c r="P84" s="28"/>
      <c r="Q84" s="28"/>
      <c r="R84" s="28"/>
      <c r="S84" s="28"/>
      <c r="T84" s="28"/>
      <c r="U84" s="28"/>
      <c r="V84" s="28"/>
      <c r="W84" s="28"/>
    </row>
    <row r="85" spans="8:23" x14ac:dyDescent="0.25">
      <c r="H85" s="28"/>
      <c r="I85" s="28"/>
      <c r="J85" s="28"/>
      <c r="K85" s="28"/>
      <c r="L85" s="28"/>
      <c r="M85" s="28"/>
      <c r="N85" s="28"/>
      <c r="O85" s="28"/>
      <c r="P85" s="28"/>
      <c r="Q85" s="28"/>
      <c r="R85" s="28"/>
      <c r="S85" s="28"/>
      <c r="T85" s="28"/>
      <c r="U85" s="28"/>
      <c r="V85" s="28"/>
      <c r="W85" s="28"/>
    </row>
    <row r="86" spans="8:23" x14ac:dyDescent="0.25">
      <c r="H86" s="28"/>
      <c r="I86" s="28"/>
      <c r="J86" s="28"/>
      <c r="K86" s="28"/>
      <c r="L86" s="28"/>
      <c r="M86" s="28"/>
      <c r="N86" s="28"/>
      <c r="O86" s="28"/>
      <c r="P86" s="28"/>
      <c r="Q86" s="28"/>
      <c r="R86" s="28"/>
      <c r="S86" s="28"/>
      <c r="T86" s="28"/>
      <c r="U86" s="28"/>
      <c r="V86" s="28"/>
      <c r="W86" s="28"/>
    </row>
    <row r="87" spans="8:23" x14ac:dyDescent="0.25">
      <c r="H87" s="28"/>
      <c r="I87" s="28"/>
      <c r="J87" s="28"/>
      <c r="K87" s="28"/>
      <c r="L87" s="28"/>
      <c r="M87" s="28"/>
      <c r="N87" s="28"/>
      <c r="O87" s="28"/>
      <c r="P87" s="28"/>
      <c r="Q87" s="28"/>
      <c r="R87" s="28"/>
      <c r="S87" s="28"/>
      <c r="T87" s="28"/>
      <c r="U87" s="28"/>
      <c r="V87" s="28"/>
      <c r="W87" s="28"/>
    </row>
    <row r="88" spans="8:23" x14ac:dyDescent="0.25">
      <c r="H88" s="28"/>
      <c r="I88" s="28"/>
      <c r="J88" s="28"/>
      <c r="K88" s="28"/>
      <c r="L88" s="28"/>
      <c r="M88" s="28"/>
      <c r="N88" s="28"/>
      <c r="O88" s="28"/>
      <c r="P88" s="28"/>
      <c r="Q88" s="28"/>
      <c r="R88" s="28"/>
      <c r="S88" s="28"/>
      <c r="T88" s="28"/>
      <c r="U88" s="28"/>
      <c r="V88" s="28"/>
      <c r="W88" s="28"/>
    </row>
    <row r="89" spans="8:23" x14ac:dyDescent="0.25">
      <c r="H89" s="28"/>
      <c r="I89" s="28"/>
      <c r="J89" s="28"/>
      <c r="K89" s="28"/>
      <c r="L89" s="28"/>
      <c r="M89" s="28"/>
      <c r="N89" s="28"/>
      <c r="O89" s="28"/>
      <c r="P89" s="28"/>
      <c r="Q89" s="28"/>
      <c r="R89" s="28"/>
      <c r="S89" s="28"/>
      <c r="T89" s="28"/>
      <c r="U89" s="28"/>
      <c r="V89" s="28"/>
      <c r="W89" s="28"/>
    </row>
    <row r="90" spans="8:23" x14ac:dyDescent="0.25">
      <c r="H90" s="28"/>
      <c r="I90" s="28"/>
      <c r="J90" s="28"/>
      <c r="K90" s="28"/>
      <c r="L90" s="28"/>
      <c r="M90" s="28"/>
      <c r="N90" s="28"/>
      <c r="O90" s="28"/>
      <c r="P90" s="28"/>
      <c r="Q90" s="28"/>
      <c r="R90" s="28"/>
      <c r="S90" s="28"/>
      <c r="T90" s="28"/>
      <c r="U90" s="28"/>
      <c r="V90" s="28"/>
      <c r="W90" s="28"/>
    </row>
    <row r="91" spans="8:23" x14ac:dyDescent="0.25">
      <c r="H91" s="28"/>
      <c r="I91" s="28"/>
      <c r="J91" s="28"/>
      <c r="K91" s="28"/>
      <c r="L91" s="28"/>
      <c r="M91" s="28"/>
      <c r="N91" s="28"/>
      <c r="O91" s="28"/>
      <c r="P91" s="28"/>
      <c r="Q91" s="28"/>
      <c r="R91" s="28"/>
      <c r="S91" s="28"/>
      <c r="T91" s="28"/>
      <c r="U91" s="28"/>
      <c r="V91" s="28"/>
      <c r="W91" s="28"/>
    </row>
    <row r="92" spans="8:23" x14ac:dyDescent="0.25">
      <c r="H92" s="28"/>
      <c r="I92" s="28"/>
      <c r="J92" s="28"/>
      <c r="K92" s="28"/>
      <c r="L92" s="28"/>
      <c r="M92" s="28"/>
      <c r="N92" s="28"/>
      <c r="O92" s="28"/>
      <c r="P92" s="28"/>
      <c r="Q92" s="28"/>
      <c r="R92" s="28"/>
      <c r="S92" s="28"/>
      <c r="T92" s="28"/>
      <c r="U92" s="28"/>
      <c r="V92" s="28"/>
      <c r="W92" s="28"/>
    </row>
    <row r="93" spans="8:23" x14ac:dyDescent="0.25">
      <c r="H93" s="28"/>
      <c r="I93" s="28"/>
      <c r="J93" s="28"/>
      <c r="K93" s="28"/>
      <c r="L93" s="28"/>
      <c r="M93" s="28"/>
      <c r="N93" s="28"/>
      <c r="O93" s="28"/>
      <c r="P93" s="28"/>
      <c r="Q93" s="28"/>
      <c r="R93" s="28"/>
      <c r="S93" s="28"/>
      <c r="T93" s="28"/>
      <c r="U93" s="28"/>
      <c r="V93" s="28"/>
      <c r="W93" s="28"/>
    </row>
    <row r="94" spans="8:23" x14ac:dyDescent="0.25">
      <c r="H94" s="28"/>
      <c r="I94" s="28"/>
      <c r="J94" s="28"/>
      <c r="K94" s="28"/>
      <c r="L94" s="28"/>
      <c r="M94" s="28"/>
      <c r="N94" s="28"/>
      <c r="O94" s="28"/>
      <c r="P94" s="28"/>
      <c r="Q94" s="28"/>
      <c r="R94" s="28"/>
      <c r="S94" s="28"/>
      <c r="T94" s="28"/>
      <c r="U94" s="28"/>
      <c r="V94" s="28"/>
      <c r="W94" s="28"/>
    </row>
    <row r="95" spans="8:23" x14ac:dyDescent="0.25">
      <c r="H95" s="28"/>
      <c r="I95" s="28"/>
      <c r="J95" s="28"/>
      <c r="K95" s="28"/>
      <c r="L95" s="28"/>
      <c r="M95" s="28"/>
      <c r="N95" s="28"/>
      <c r="O95" s="28"/>
      <c r="P95" s="28"/>
      <c r="Q95" s="28"/>
      <c r="R95" s="28"/>
      <c r="S95" s="28"/>
      <c r="T95" s="28"/>
      <c r="U95" s="28"/>
      <c r="V95" s="28"/>
      <c r="W95" s="28"/>
    </row>
    <row r="96" spans="8:23" x14ac:dyDescent="0.25">
      <c r="H96" s="28"/>
      <c r="I96" s="28"/>
      <c r="J96" s="28"/>
      <c r="K96" s="28"/>
      <c r="L96" s="28"/>
      <c r="M96" s="28"/>
      <c r="N96" s="28"/>
      <c r="O96" s="28"/>
      <c r="P96" s="28"/>
      <c r="Q96" s="28"/>
      <c r="R96" s="28"/>
      <c r="S96" s="28"/>
      <c r="T96" s="28"/>
      <c r="U96" s="28"/>
      <c r="V96" s="28"/>
      <c r="W96" s="28"/>
    </row>
    <row r="97" spans="8:23" x14ac:dyDescent="0.25">
      <c r="H97" s="28"/>
      <c r="I97" s="28"/>
      <c r="J97" s="28"/>
      <c r="K97" s="28"/>
      <c r="L97" s="28"/>
      <c r="M97" s="28"/>
      <c r="N97" s="28"/>
      <c r="O97" s="28"/>
      <c r="P97" s="28"/>
      <c r="Q97" s="28"/>
      <c r="R97" s="28"/>
      <c r="S97" s="28"/>
      <c r="T97" s="28"/>
      <c r="U97" s="28"/>
      <c r="V97" s="28"/>
      <c r="W97" s="28"/>
    </row>
    <row r="98" spans="8:23" x14ac:dyDescent="0.25">
      <c r="H98" s="28"/>
      <c r="I98" s="28"/>
      <c r="J98" s="28"/>
      <c r="K98" s="28"/>
      <c r="L98" s="28"/>
      <c r="M98" s="28"/>
      <c r="N98" s="28"/>
      <c r="O98" s="28"/>
      <c r="P98" s="28"/>
      <c r="Q98" s="28"/>
      <c r="R98" s="28"/>
      <c r="S98" s="28"/>
      <c r="T98" s="28"/>
      <c r="U98" s="28"/>
      <c r="V98" s="28"/>
      <c r="W98" s="28"/>
    </row>
    <row r="99" spans="8:23" x14ac:dyDescent="0.25">
      <c r="H99" s="28"/>
      <c r="I99" s="28"/>
      <c r="J99" s="28"/>
      <c r="K99" s="28"/>
      <c r="L99" s="28"/>
      <c r="M99" s="28"/>
      <c r="N99" s="28"/>
      <c r="O99" s="28"/>
      <c r="P99" s="28"/>
      <c r="Q99" s="28"/>
      <c r="R99" s="28"/>
      <c r="S99" s="28"/>
      <c r="T99" s="28"/>
      <c r="U99" s="28"/>
      <c r="V99" s="28"/>
      <c r="W99" s="28"/>
    </row>
    <row r="100" spans="8:23" x14ac:dyDescent="0.25">
      <c r="H100" s="28"/>
      <c r="I100" s="28"/>
      <c r="J100" s="28"/>
      <c r="K100" s="28"/>
      <c r="L100" s="28"/>
      <c r="M100" s="28"/>
      <c r="N100" s="28"/>
      <c r="O100" s="28"/>
      <c r="P100" s="28"/>
      <c r="Q100" s="28"/>
      <c r="R100" s="28"/>
      <c r="S100" s="28"/>
      <c r="T100" s="28"/>
      <c r="U100" s="28"/>
      <c r="V100" s="28"/>
      <c r="W100" s="28"/>
    </row>
    <row r="101" spans="8:23" x14ac:dyDescent="0.25">
      <c r="H101" s="28"/>
      <c r="I101" s="28"/>
      <c r="J101" s="28"/>
      <c r="K101" s="28"/>
      <c r="L101" s="28"/>
      <c r="M101" s="28"/>
      <c r="N101" s="28"/>
      <c r="O101" s="28"/>
      <c r="P101" s="28"/>
      <c r="Q101" s="28"/>
      <c r="R101" s="28"/>
      <c r="S101" s="28"/>
      <c r="T101" s="28"/>
      <c r="U101" s="28"/>
      <c r="V101" s="28"/>
      <c r="W101" s="28"/>
    </row>
    <row r="102" spans="8:23" x14ac:dyDescent="0.25">
      <c r="H102" s="28"/>
      <c r="I102" s="28"/>
      <c r="J102" s="28"/>
      <c r="K102" s="28"/>
      <c r="L102" s="28"/>
      <c r="M102" s="28"/>
      <c r="N102" s="28"/>
      <c r="O102" s="28"/>
      <c r="P102" s="28"/>
      <c r="Q102" s="28"/>
      <c r="R102" s="28"/>
      <c r="S102" s="28"/>
      <c r="T102" s="28"/>
      <c r="U102" s="28"/>
      <c r="V102" s="28"/>
      <c r="W102" s="28"/>
    </row>
    <row r="103" spans="8:23" x14ac:dyDescent="0.25">
      <c r="H103" s="28"/>
      <c r="I103" s="28"/>
      <c r="J103" s="28"/>
      <c r="K103" s="28"/>
      <c r="L103" s="28"/>
      <c r="M103" s="28"/>
      <c r="N103" s="28"/>
      <c r="O103" s="28"/>
      <c r="P103" s="28"/>
      <c r="Q103" s="28"/>
      <c r="R103" s="28"/>
      <c r="S103" s="28"/>
      <c r="T103" s="28"/>
      <c r="U103" s="28"/>
      <c r="V103" s="28"/>
      <c r="W103" s="28"/>
    </row>
    <row r="104" spans="8:23" x14ac:dyDescent="0.25">
      <c r="H104" s="28"/>
      <c r="I104" s="28"/>
      <c r="J104" s="28"/>
      <c r="K104" s="28"/>
      <c r="L104" s="28"/>
      <c r="M104" s="28"/>
      <c r="N104" s="28"/>
      <c r="O104" s="28"/>
      <c r="P104" s="28"/>
      <c r="Q104" s="28"/>
      <c r="R104" s="28"/>
      <c r="S104" s="28"/>
      <c r="T104" s="28"/>
      <c r="U104" s="28"/>
      <c r="V104" s="28"/>
      <c r="W104" s="28"/>
    </row>
    <row r="105" spans="8:23" x14ac:dyDescent="0.25">
      <c r="H105" s="28"/>
      <c r="I105" s="28"/>
      <c r="J105" s="28"/>
      <c r="K105" s="28"/>
      <c r="L105" s="28"/>
      <c r="M105" s="28"/>
      <c r="N105" s="28"/>
      <c r="O105" s="28"/>
      <c r="P105" s="28"/>
      <c r="Q105" s="28"/>
      <c r="R105" s="28"/>
      <c r="S105" s="28"/>
      <c r="T105" s="28"/>
      <c r="U105" s="28"/>
      <c r="V105" s="28"/>
      <c r="W105" s="28"/>
    </row>
    <row r="106" spans="8:23" x14ac:dyDescent="0.25">
      <c r="H106" s="28"/>
      <c r="I106" s="28"/>
      <c r="J106" s="28"/>
      <c r="K106" s="28"/>
      <c r="L106" s="28"/>
      <c r="M106" s="28"/>
      <c r="N106" s="28"/>
      <c r="O106" s="28"/>
      <c r="P106" s="28"/>
      <c r="Q106" s="28"/>
      <c r="R106" s="28"/>
      <c r="S106" s="28"/>
      <c r="T106" s="28"/>
      <c r="U106" s="28"/>
      <c r="V106" s="28"/>
      <c r="W106" s="28"/>
    </row>
    <row r="107" spans="8:23" x14ac:dyDescent="0.25">
      <c r="H107" s="28"/>
      <c r="I107" s="28"/>
      <c r="J107" s="28"/>
      <c r="K107" s="28"/>
      <c r="L107" s="28"/>
      <c r="M107" s="28"/>
      <c r="N107" s="28"/>
      <c r="O107" s="28"/>
      <c r="P107" s="28"/>
      <c r="Q107" s="28"/>
      <c r="R107" s="28"/>
      <c r="S107" s="28"/>
      <c r="T107" s="28"/>
      <c r="U107" s="28"/>
      <c r="V107" s="28"/>
      <c r="W107" s="28"/>
    </row>
    <row r="108" spans="8:23" x14ac:dyDescent="0.25">
      <c r="H108" s="28"/>
      <c r="I108" s="28"/>
      <c r="J108" s="28"/>
      <c r="K108" s="28"/>
      <c r="L108" s="28"/>
      <c r="M108" s="28"/>
      <c r="N108" s="28"/>
      <c r="O108" s="28"/>
      <c r="P108" s="28"/>
      <c r="Q108" s="28"/>
      <c r="R108" s="28"/>
      <c r="S108" s="28"/>
      <c r="T108" s="28"/>
      <c r="U108" s="28"/>
      <c r="V108" s="28"/>
      <c r="W108" s="28"/>
    </row>
    <row r="109" spans="8:23" x14ac:dyDescent="0.25">
      <c r="H109" s="28"/>
      <c r="I109" s="28"/>
      <c r="J109" s="28"/>
      <c r="K109" s="28"/>
      <c r="L109" s="28"/>
      <c r="M109" s="28"/>
      <c r="N109" s="28"/>
      <c r="O109" s="28"/>
      <c r="P109" s="28"/>
      <c r="Q109" s="28"/>
      <c r="R109" s="28"/>
      <c r="S109" s="28"/>
      <c r="T109" s="28"/>
      <c r="U109" s="28"/>
      <c r="V109" s="28"/>
      <c r="W109" s="28"/>
    </row>
    <row r="110" spans="8:23" x14ac:dyDescent="0.25">
      <c r="H110" s="28"/>
      <c r="I110" s="28"/>
      <c r="J110" s="28"/>
      <c r="K110" s="28"/>
      <c r="L110" s="28"/>
      <c r="M110" s="28"/>
      <c r="N110" s="28"/>
      <c r="O110" s="28"/>
      <c r="P110" s="28"/>
      <c r="Q110" s="28"/>
      <c r="R110" s="28"/>
      <c r="S110" s="28"/>
      <c r="T110" s="28"/>
      <c r="U110" s="28"/>
      <c r="V110" s="28"/>
      <c r="W110" s="28"/>
    </row>
    <row r="111" spans="8:23" x14ac:dyDescent="0.25">
      <c r="H111" s="28"/>
      <c r="I111" s="28"/>
      <c r="J111" s="28"/>
      <c r="K111" s="28"/>
      <c r="L111" s="28"/>
      <c r="M111" s="28"/>
      <c r="N111" s="28"/>
      <c r="O111" s="28"/>
      <c r="P111" s="28"/>
      <c r="Q111" s="28"/>
      <c r="R111" s="28"/>
      <c r="S111" s="28"/>
      <c r="T111" s="28"/>
      <c r="U111" s="28"/>
      <c r="V111" s="28"/>
      <c r="W111" s="28"/>
    </row>
    <row r="112" spans="8:23" x14ac:dyDescent="0.25">
      <c r="H112" s="28"/>
      <c r="I112" s="28"/>
      <c r="J112" s="28"/>
      <c r="K112" s="28"/>
      <c r="L112" s="28"/>
      <c r="M112" s="28"/>
      <c r="N112" s="28"/>
      <c r="O112" s="28"/>
      <c r="P112" s="28"/>
      <c r="Q112" s="28"/>
      <c r="R112" s="28"/>
      <c r="S112" s="28"/>
      <c r="T112" s="28"/>
      <c r="U112" s="28"/>
      <c r="V112" s="28"/>
      <c r="W112" s="28"/>
    </row>
    <row r="113" spans="8:23" x14ac:dyDescent="0.25">
      <c r="H113" s="28"/>
      <c r="I113" s="28"/>
      <c r="J113" s="28"/>
      <c r="K113" s="28"/>
      <c r="L113" s="28"/>
      <c r="M113" s="28"/>
      <c r="N113" s="28"/>
      <c r="O113" s="28"/>
      <c r="P113" s="28"/>
      <c r="Q113" s="28"/>
      <c r="R113" s="28"/>
      <c r="S113" s="28"/>
      <c r="T113" s="28"/>
      <c r="U113" s="28"/>
      <c r="V113" s="28"/>
      <c r="W113" s="28"/>
    </row>
    <row r="114" spans="8:23" x14ac:dyDescent="0.25">
      <c r="H114" s="28"/>
      <c r="I114" s="28"/>
      <c r="J114" s="28"/>
      <c r="K114" s="28"/>
      <c r="L114" s="28"/>
      <c r="M114" s="28"/>
      <c r="N114" s="28"/>
      <c r="O114" s="28"/>
      <c r="P114" s="28"/>
      <c r="Q114" s="28"/>
      <c r="R114" s="28"/>
      <c r="S114" s="28"/>
      <c r="T114" s="28"/>
      <c r="U114" s="28"/>
      <c r="V114" s="28"/>
      <c r="W114" s="28"/>
    </row>
    <row r="115" spans="8:23" x14ac:dyDescent="0.25">
      <c r="H115" s="28"/>
      <c r="I115" s="28"/>
      <c r="J115" s="28"/>
      <c r="K115" s="28"/>
      <c r="L115" s="28"/>
      <c r="M115" s="28"/>
      <c r="N115" s="28"/>
      <c r="O115" s="28"/>
      <c r="P115" s="28"/>
      <c r="Q115" s="28"/>
      <c r="R115" s="28"/>
      <c r="S115" s="28"/>
      <c r="T115" s="28"/>
      <c r="U115" s="28"/>
      <c r="V115" s="28"/>
      <c r="W115" s="28"/>
    </row>
    <row r="116" spans="8:23" x14ac:dyDescent="0.25">
      <c r="H116" s="28"/>
      <c r="I116" s="28"/>
      <c r="J116" s="28"/>
      <c r="K116" s="28"/>
      <c r="L116" s="28"/>
      <c r="M116" s="28"/>
      <c r="N116" s="28"/>
      <c r="O116" s="28"/>
      <c r="P116" s="28"/>
      <c r="Q116" s="28"/>
      <c r="R116" s="28"/>
      <c r="S116" s="28"/>
      <c r="T116" s="28"/>
      <c r="U116" s="28"/>
      <c r="V116" s="28"/>
      <c r="W116" s="28"/>
    </row>
    <row r="117" spans="8:23" x14ac:dyDescent="0.25">
      <c r="H117" s="28"/>
      <c r="I117" s="28"/>
      <c r="J117" s="28"/>
      <c r="K117" s="28"/>
      <c r="L117" s="28"/>
      <c r="M117" s="28"/>
      <c r="N117" s="28"/>
      <c r="O117" s="28"/>
      <c r="P117" s="28"/>
      <c r="Q117" s="28"/>
      <c r="R117" s="28"/>
      <c r="S117" s="28"/>
      <c r="T117" s="28"/>
      <c r="U117" s="28"/>
      <c r="V117" s="28"/>
      <c r="W117" s="28"/>
    </row>
    <row r="118" spans="8:23" x14ac:dyDescent="0.25">
      <c r="H118" s="28"/>
      <c r="I118" s="28"/>
      <c r="J118" s="28"/>
      <c r="K118" s="28"/>
      <c r="L118" s="28"/>
      <c r="M118" s="28"/>
      <c r="N118" s="28"/>
      <c r="O118" s="28"/>
      <c r="P118" s="28"/>
      <c r="Q118" s="28"/>
      <c r="R118" s="28"/>
      <c r="S118" s="28"/>
      <c r="T118" s="28"/>
      <c r="U118" s="28"/>
      <c r="V118" s="28"/>
      <c r="W118" s="28"/>
    </row>
    <row r="119" spans="8:23" x14ac:dyDescent="0.25">
      <c r="H119" s="28"/>
      <c r="I119" s="28"/>
      <c r="J119" s="28"/>
      <c r="K119" s="28"/>
      <c r="L119" s="28"/>
      <c r="M119" s="28"/>
      <c r="N119" s="28"/>
      <c r="O119" s="28"/>
      <c r="P119" s="28"/>
      <c r="Q119" s="28"/>
      <c r="R119" s="28"/>
      <c r="S119" s="28"/>
      <c r="T119" s="28"/>
      <c r="U119" s="28"/>
      <c r="V119" s="28"/>
      <c r="W119" s="28"/>
    </row>
    <row r="120" spans="8:23" x14ac:dyDescent="0.25">
      <c r="H120" s="28"/>
      <c r="I120" s="28"/>
      <c r="J120" s="28"/>
      <c r="K120" s="28"/>
      <c r="L120" s="28"/>
      <c r="M120" s="28"/>
      <c r="N120" s="28"/>
      <c r="O120" s="28"/>
      <c r="P120" s="28"/>
      <c r="Q120" s="28"/>
      <c r="R120" s="28"/>
      <c r="S120" s="28"/>
      <c r="T120" s="28"/>
      <c r="U120" s="28"/>
      <c r="V120" s="28"/>
      <c r="W120" s="28"/>
    </row>
    <row r="121" spans="8:23" x14ac:dyDescent="0.25">
      <c r="H121" s="28"/>
      <c r="I121" s="28"/>
      <c r="J121" s="28"/>
      <c r="K121" s="28"/>
      <c r="L121" s="28"/>
      <c r="M121" s="28"/>
      <c r="N121" s="28"/>
      <c r="O121" s="28"/>
      <c r="P121" s="28"/>
      <c r="Q121" s="28"/>
      <c r="R121" s="28"/>
      <c r="S121" s="28"/>
      <c r="T121" s="28"/>
      <c r="U121" s="28"/>
      <c r="V121" s="28"/>
      <c r="W121" s="28"/>
    </row>
    <row r="122" spans="8:23" x14ac:dyDescent="0.25">
      <c r="H122" s="28"/>
      <c r="I122" s="28"/>
      <c r="J122" s="28"/>
      <c r="K122" s="28"/>
      <c r="L122" s="28"/>
      <c r="M122" s="28"/>
      <c r="N122" s="28"/>
      <c r="O122" s="28"/>
      <c r="P122" s="28"/>
      <c r="Q122" s="28"/>
      <c r="R122" s="28"/>
      <c r="S122" s="28"/>
      <c r="T122" s="28"/>
      <c r="U122" s="28"/>
      <c r="V122" s="28"/>
      <c r="W122" s="28"/>
    </row>
    <row r="123" spans="8:23" x14ac:dyDescent="0.25">
      <c r="H123" s="28"/>
      <c r="I123" s="28"/>
      <c r="J123" s="28"/>
      <c r="K123" s="28"/>
      <c r="L123" s="28"/>
      <c r="M123" s="28"/>
      <c r="N123" s="28"/>
      <c r="O123" s="28"/>
      <c r="P123" s="28"/>
      <c r="Q123" s="28"/>
      <c r="R123" s="28"/>
      <c r="S123" s="28"/>
      <c r="T123" s="28"/>
      <c r="U123" s="28"/>
      <c r="V123" s="28"/>
      <c r="W123" s="28"/>
    </row>
    <row r="124" spans="8:23" x14ac:dyDescent="0.25">
      <c r="H124" s="28"/>
      <c r="I124" s="28"/>
      <c r="J124" s="28"/>
      <c r="K124" s="28"/>
      <c r="L124" s="28"/>
      <c r="M124" s="28"/>
      <c r="N124" s="28"/>
      <c r="O124" s="28"/>
      <c r="P124" s="28"/>
      <c r="Q124" s="28"/>
      <c r="R124" s="28"/>
      <c r="S124" s="28"/>
      <c r="T124" s="28"/>
      <c r="U124" s="28"/>
      <c r="V124" s="28"/>
      <c r="W124" s="28"/>
    </row>
    <row r="125" spans="8:23" x14ac:dyDescent="0.25">
      <c r="H125" s="28"/>
      <c r="I125" s="28"/>
      <c r="J125" s="28"/>
      <c r="K125" s="28"/>
      <c r="L125" s="28"/>
      <c r="M125" s="28"/>
      <c r="N125" s="28"/>
      <c r="O125" s="28"/>
      <c r="P125" s="28"/>
      <c r="Q125" s="28"/>
      <c r="R125" s="28"/>
      <c r="S125" s="28"/>
      <c r="T125" s="28"/>
      <c r="U125" s="28"/>
      <c r="V125" s="28"/>
      <c r="W125" s="28"/>
    </row>
    <row r="126" spans="8:23" x14ac:dyDescent="0.25">
      <c r="H126" s="28"/>
      <c r="I126" s="28"/>
      <c r="J126" s="28"/>
      <c r="K126" s="28"/>
      <c r="L126" s="28"/>
      <c r="M126" s="28"/>
      <c r="N126" s="28"/>
      <c r="O126" s="28"/>
      <c r="P126" s="28"/>
      <c r="Q126" s="28"/>
      <c r="R126" s="28"/>
      <c r="S126" s="28"/>
      <c r="T126" s="28"/>
      <c r="U126" s="28"/>
      <c r="V126" s="28"/>
      <c r="W126" s="28"/>
    </row>
    <row r="127" spans="8:23" x14ac:dyDescent="0.25">
      <c r="H127" s="28"/>
      <c r="I127" s="28"/>
      <c r="J127" s="28"/>
      <c r="K127" s="28"/>
      <c r="L127" s="28"/>
      <c r="M127" s="28"/>
      <c r="N127" s="28"/>
      <c r="O127" s="28"/>
      <c r="P127" s="28"/>
      <c r="Q127" s="28"/>
      <c r="R127" s="28"/>
      <c r="S127" s="28"/>
      <c r="T127" s="28"/>
      <c r="U127" s="28"/>
      <c r="V127" s="28"/>
      <c r="W127" s="28"/>
    </row>
    <row r="128" spans="8:23" x14ac:dyDescent="0.25">
      <c r="H128" s="28"/>
      <c r="I128" s="28"/>
      <c r="J128" s="28"/>
      <c r="K128" s="28"/>
      <c r="L128" s="28"/>
      <c r="M128" s="28"/>
      <c r="N128" s="28"/>
      <c r="O128" s="28"/>
      <c r="P128" s="28"/>
      <c r="Q128" s="28"/>
      <c r="R128" s="28"/>
      <c r="S128" s="28"/>
      <c r="T128" s="28"/>
      <c r="U128" s="28"/>
      <c r="V128" s="28"/>
      <c r="W128" s="28"/>
    </row>
    <row r="129" spans="8:23" x14ac:dyDescent="0.25">
      <c r="H129" s="28"/>
      <c r="I129" s="28"/>
      <c r="J129" s="28"/>
      <c r="K129" s="28"/>
      <c r="L129" s="28"/>
      <c r="M129" s="28"/>
      <c r="N129" s="28"/>
      <c r="O129" s="28"/>
      <c r="P129" s="28"/>
      <c r="Q129" s="28"/>
      <c r="R129" s="28"/>
      <c r="S129" s="28"/>
      <c r="T129" s="28"/>
      <c r="U129" s="28"/>
      <c r="V129" s="28"/>
      <c r="W129" s="28"/>
    </row>
    <row r="130" spans="8:23" x14ac:dyDescent="0.25">
      <c r="H130" s="28"/>
      <c r="I130" s="28"/>
      <c r="J130" s="28"/>
      <c r="K130" s="28"/>
      <c r="L130" s="28"/>
      <c r="M130" s="28"/>
      <c r="N130" s="28"/>
      <c r="O130" s="28"/>
      <c r="P130" s="28"/>
      <c r="Q130" s="28"/>
      <c r="R130" s="28"/>
      <c r="S130" s="28"/>
      <c r="T130" s="28"/>
      <c r="U130" s="28"/>
      <c r="V130" s="28"/>
      <c r="W130" s="28"/>
    </row>
    <row r="131" spans="8:23" x14ac:dyDescent="0.25">
      <c r="H131" s="28"/>
      <c r="I131" s="28"/>
      <c r="J131" s="28"/>
      <c r="K131" s="28"/>
      <c r="L131" s="28"/>
      <c r="M131" s="28"/>
      <c r="N131" s="28"/>
      <c r="O131" s="28"/>
      <c r="P131" s="28"/>
      <c r="Q131" s="28"/>
      <c r="R131" s="28"/>
      <c r="S131" s="28"/>
      <c r="T131" s="28"/>
      <c r="U131" s="28"/>
      <c r="V131" s="28"/>
      <c r="W131" s="28"/>
    </row>
    <row r="132" spans="8:23" x14ac:dyDescent="0.25">
      <c r="H132" s="28"/>
      <c r="I132" s="28"/>
      <c r="J132" s="28"/>
      <c r="K132" s="28"/>
      <c r="L132" s="28"/>
      <c r="M132" s="28"/>
      <c r="N132" s="28"/>
      <c r="O132" s="28"/>
      <c r="P132" s="28"/>
      <c r="Q132" s="28"/>
      <c r="R132" s="28"/>
      <c r="S132" s="28"/>
      <c r="T132" s="28"/>
      <c r="U132" s="28"/>
      <c r="V132" s="28"/>
      <c r="W132" s="28"/>
    </row>
    <row r="133" spans="8:23" x14ac:dyDescent="0.25">
      <c r="H133" s="28"/>
      <c r="I133" s="28"/>
      <c r="J133" s="28"/>
      <c r="K133" s="28"/>
      <c r="L133" s="28"/>
      <c r="M133" s="28"/>
      <c r="N133" s="28"/>
      <c r="O133" s="28"/>
      <c r="P133" s="28"/>
      <c r="Q133" s="28"/>
      <c r="R133" s="28"/>
      <c r="S133" s="28"/>
      <c r="T133" s="28"/>
      <c r="U133" s="28"/>
      <c r="V133" s="28"/>
      <c r="W133" s="28"/>
    </row>
    <row r="134" spans="8:23" x14ac:dyDescent="0.25">
      <c r="H134" s="28"/>
      <c r="I134" s="28"/>
      <c r="J134" s="28"/>
      <c r="K134" s="28"/>
      <c r="L134" s="28"/>
      <c r="M134" s="28"/>
      <c r="N134" s="28"/>
      <c r="O134" s="28"/>
      <c r="P134" s="28"/>
      <c r="Q134" s="28"/>
      <c r="R134" s="28"/>
      <c r="S134" s="28"/>
      <c r="T134" s="28"/>
      <c r="U134" s="28"/>
      <c r="V134" s="28"/>
      <c r="W134" s="28"/>
    </row>
    <row r="135" spans="8:23" x14ac:dyDescent="0.25">
      <c r="H135" s="28"/>
      <c r="I135" s="28"/>
      <c r="J135" s="28"/>
      <c r="K135" s="28"/>
      <c r="L135" s="28"/>
      <c r="M135" s="28"/>
      <c r="N135" s="28"/>
      <c r="O135" s="28"/>
      <c r="P135" s="28"/>
      <c r="Q135" s="28"/>
      <c r="R135" s="28"/>
      <c r="S135" s="28"/>
      <c r="T135" s="28"/>
      <c r="U135" s="28"/>
      <c r="V135" s="28"/>
      <c r="W135" s="28"/>
    </row>
    <row r="136" spans="8:23" x14ac:dyDescent="0.25">
      <c r="H136" s="28"/>
      <c r="I136" s="28"/>
      <c r="J136" s="28"/>
      <c r="K136" s="28"/>
      <c r="L136" s="28"/>
      <c r="M136" s="28"/>
      <c r="N136" s="28"/>
      <c r="O136" s="28"/>
      <c r="P136" s="28"/>
      <c r="Q136" s="28"/>
      <c r="R136" s="28"/>
      <c r="S136" s="28"/>
      <c r="T136" s="28"/>
      <c r="U136" s="28"/>
      <c r="V136" s="28"/>
      <c r="W136" s="28"/>
    </row>
    <row r="137" spans="8:23" x14ac:dyDescent="0.25">
      <c r="H137" s="28"/>
      <c r="I137" s="28"/>
      <c r="J137" s="28"/>
      <c r="K137" s="28"/>
      <c r="L137" s="28"/>
      <c r="M137" s="28"/>
      <c r="N137" s="28"/>
      <c r="O137" s="28"/>
      <c r="P137" s="28"/>
      <c r="Q137" s="28"/>
      <c r="R137" s="28"/>
      <c r="S137" s="28"/>
      <c r="T137" s="28"/>
      <c r="U137" s="28"/>
      <c r="V137" s="28"/>
      <c r="W137" s="28"/>
    </row>
    <row r="138" spans="8:23" x14ac:dyDescent="0.25">
      <c r="H138" s="28"/>
      <c r="I138" s="28"/>
      <c r="J138" s="28"/>
      <c r="K138" s="28"/>
      <c r="L138" s="28"/>
      <c r="M138" s="28"/>
      <c r="N138" s="28"/>
      <c r="O138" s="28"/>
      <c r="P138" s="28"/>
      <c r="Q138" s="28"/>
      <c r="R138" s="28"/>
      <c r="S138" s="28"/>
      <c r="T138" s="28"/>
      <c r="U138" s="28"/>
      <c r="V138" s="28"/>
      <c r="W138" s="28"/>
    </row>
    <row r="139" spans="8:23" x14ac:dyDescent="0.25">
      <c r="H139" s="28"/>
      <c r="I139" s="28"/>
      <c r="J139" s="28"/>
      <c r="K139" s="28"/>
      <c r="L139" s="28"/>
      <c r="M139" s="28"/>
      <c r="N139" s="28"/>
      <c r="O139" s="28"/>
      <c r="P139" s="28"/>
      <c r="Q139" s="28"/>
      <c r="R139" s="28"/>
      <c r="S139" s="28"/>
      <c r="T139" s="28"/>
      <c r="U139" s="28"/>
      <c r="V139" s="28"/>
      <c r="W139" s="28"/>
    </row>
    <row r="140" spans="8:23" x14ac:dyDescent="0.25">
      <c r="H140" s="28"/>
      <c r="I140" s="28"/>
      <c r="J140" s="28"/>
      <c r="K140" s="28"/>
      <c r="L140" s="28"/>
      <c r="M140" s="28"/>
      <c r="N140" s="28"/>
      <c r="O140" s="28"/>
      <c r="P140" s="28"/>
      <c r="Q140" s="28"/>
      <c r="R140" s="28"/>
      <c r="S140" s="28"/>
      <c r="T140" s="28"/>
      <c r="U140" s="28"/>
      <c r="V140" s="28"/>
      <c r="W140" s="28"/>
    </row>
    <row r="141" spans="8:23" x14ac:dyDescent="0.25">
      <c r="H141" s="28"/>
      <c r="I141" s="28"/>
      <c r="J141" s="28"/>
      <c r="K141" s="28"/>
      <c r="L141" s="28"/>
      <c r="M141" s="28"/>
      <c r="N141" s="28"/>
      <c r="O141" s="28"/>
      <c r="P141" s="28"/>
      <c r="Q141" s="28"/>
      <c r="R141" s="28"/>
      <c r="S141" s="28"/>
      <c r="T141" s="28"/>
      <c r="U141" s="28"/>
      <c r="V141" s="28"/>
      <c r="W141" s="28"/>
    </row>
    <row r="142" spans="8:23" x14ac:dyDescent="0.25">
      <c r="H142" s="28"/>
      <c r="I142" s="28"/>
      <c r="J142" s="28"/>
      <c r="K142" s="28"/>
      <c r="L142" s="28"/>
      <c r="M142" s="28"/>
      <c r="N142" s="28"/>
      <c r="O142" s="28"/>
      <c r="P142" s="28"/>
      <c r="Q142" s="28"/>
      <c r="R142" s="28"/>
      <c r="S142" s="28"/>
      <c r="T142" s="28"/>
      <c r="U142" s="28"/>
      <c r="V142" s="28"/>
      <c r="W142" s="28"/>
    </row>
    <row r="143" spans="8:23" x14ac:dyDescent="0.25">
      <c r="H143" s="28"/>
      <c r="I143" s="28"/>
      <c r="J143" s="28"/>
      <c r="K143" s="28"/>
      <c r="L143" s="28"/>
      <c r="M143" s="28"/>
      <c r="N143" s="28"/>
      <c r="O143" s="28"/>
      <c r="P143" s="28"/>
      <c r="Q143" s="28"/>
      <c r="R143" s="28"/>
      <c r="S143" s="28"/>
      <c r="T143" s="28"/>
      <c r="U143" s="28"/>
      <c r="V143" s="28"/>
      <c r="W143" s="28"/>
    </row>
    <row r="144" spans="8:23" x14ac:dyDescent="0.25">
      <c r="H144" s="28"/>
      <c r="I144" s="28"/>
      <c r="J144" s="28"/>
      <c r="K144" s="28"/>
      <c r="L144" s="28"/>
      <c r="M144" s="28"/>
      <c r="N144" s="28"/>
      <c r="O144" s="28"/>
      <c r="P144" s="28"/>
      <c r="Q144" s="28"/>
      <c r="R144" s="28"/>
      <c r="S144" s="28"/>
      <c r="T144" s="28"/>
      <c r="U144" s="28"/>
      <c r="V144" s="28"/>
      <c r="W144" s="28"/>
    </row>
    <row r="145" spans="8:23" x14ac:dyDescent="0.25">
      <c r="H145" s="28"/>
      <c r="I145" s="28"/>
      <c r="J145" s="28"/>
      <c r="K145" s="28"/>
      <c r="L145" s="28"/>
      <c r="M145" s="28"/>
      <c r="N145" s="28"/>
      <c r="O145" s="28"/>
      <c r="P145" s="28"/>
      <c r="Q145" s="28"/>
      <c r="R145" s="28"/>
      <c r="S145" s="28"/>
      <c r="T145" s="28"/>
      <c r="U145" s="28"/>
      <c r="V145" s="28"/>
      <c r="W145" s="28"/>
    </row>
    <row r="146" spans="8:23" x14ac:dyDescent="0.25">
      <c r="H146" s="28"/>
      <c r="I146" s="28"/>
      <c r="J146" s="28"/>
      <c r="K146" s="28"/>
      <c r="L146" s="28"/>
      <c r="M146" s="28"/>
      <c r="N146" s="28"/>
      <c r="O146" s="28"/>
      <c r="P146" s="28"/>
      <c r="Q146" s="28"/>
      <c r="R146" s="28"/>
      <c r="S146" s="28"/>
      <c r="T146" s="28"/>
      <c r="U146" s="28"/>
      <c r="V146" s="28"/>
      <c r="W146" s="28"/>
    </row>
    <row r="147" spans="8:23" x14ac:dyDescent="0.25">
      <c r="H147" s="28"/>
      <c r="I147" s="28"/>
      <c r="J147" s="28"/>
      <c r="K147" s="28"/>
      <c r="L147" s="28"/>
      <c r="M147" s="28"/>
      <c r="N147" s="28"/>
      <c r="O147" s="28"/>
      <c r="P147" s="28"/>
      <c r="Q147" s="28"/>
      <c r="R147" s="28"/>
      <c r="S147" s="28"/>
      <c r="T147" s="28"/>
      <c r="U147" s="28"/>
      <c r="V147" s="28"/>
      <c r="W147" s="28"/>
    </row>
    <row r="148" spans="8:23" x14ac:dyDescent="0.25">
      <c r="H148" s="28"/>
      <c r="I148" s="28"/>
      <c r="J148" s="28"/>
      <c r="K148" s="28"/>
      <c r="L148" s="28"/>
      <c r="M148" s="28"/>
      <c r="N148" s="28"/>
      <c r="O148" s="28"/>
      <c r="P148" s="28"/>
      <c r="Q148" s="28"/>
      <c r="R148" s="28"/>
      <c r="S148" s="28"/>
      <c r="T148" s="28"/>
      <c r="U148" s="28"/>
      <c r="V148" s="28"/>
      <c r="W148" s="28"/>
    </row>
    <row r="149" spans="8:23" x14ac:dyDescent="0.25">
      <c r="H149" s="28"/>
      <c r="I149" s="28"/>
      <c r="J149" s="28"/>
      <c r="K149" s="28"/>
      <c r="L149" s="28"/>
      <c r="M149" s="28"/>
      <c r="N149" s="28"/>
      <c r="O149" s="28"/>
      <c r="P149" s="28"/>
      <c r="Q149" s="28"/>
      <c r="R149" s="28"/>
      <c r="S149" s="28"/>
      <c r="T149" s="28"/>
      <c r="U149" s="28"/>
      <c r="V149" s="28"/>
      <c r="W149" s="28"/>
    </row>
    <row r="150" spans="8:23" x14ac:dyDescent="0.25">
      <c r="H150" s="28"/>
      <c r="I150" s="28"/>
      <c r="J150" s="28"/>
      <c r="K150" s="28"/>
      <c r="L150" s="28"/>
      <c r="M150" s="28"/>
      <c r="N150" s="28"/>
      <c r="O150" s="28"/>
      <c r="P150" s="28"/>
      <c r="Q150" s="28"/>
      <c r="R150" s="28"/>
      <c r="S150" s="28"/>
      <c r="T150" s="28"/>
      <c r="U150" s="28"/>
      <c r="V150" s="28"/>
      <c r="W150" s="28"/>
    </row>
    <row r="151" spans="8:23" x14ac:dyDescent="0.25">
      <c r="H151" s="28"/>
      <c r="I151" s="28"/>
      <c r="J151" s="28"/>
      <c r="K151" s="28"/>
      <c r="L151" s="28"/>
      <c r="M151" s="28"/>
      <c r="N151" s="28"/>
      <c r="O151" s="28"/>
      <c r="P151" s="28"/>
      <c r="Q151" s="28"/>
      <c r="R151" s="28"/>
      <c r="S151" s="28"/>
      <c r="T151" s="28"/>
      <c r="U151" s="28"/>
      <c r="V151" s="28"/>
      <c r="W151" s="28"/>
    </row>
    <row r="152" spans="8:23" x14ac:dyDescent="0.25">
      <c r="H152" s="28"/>
      <c r="I152" s="28"/>
      <c r="J152" s="28"/>
      <c r="K152" s="28"/>
      <c r="L152" s="28"/>
      <c r="M152" s="28"/>
      <c r="N152" s="28"/>
      <c r="O152" s="28"/>
      <c r="P152" s="28"/>
      <c r="Q152" s="28"/>
      <c r="R152" s="28"/>
      <c r="S152" s="28"/>
      <c r="T152" s="28"/>
      <c r="U152" s="28"/>
      <c r="V152" s="28"/>
      <c r="W152" s="28"/>
    </row>
    <row r="153" spans="8:23" x14ac:dyDescent="0.25">
      <c r="H153" s="28"/>
      <c r="I153" s="28"/>
      <c r="J153" s="28"/>
      <c r="K153" s="28"/>
      <c r="L153" s="28"/>
      <c r="M153" s="28"/>
      <c r="N153" s="28"/>
      <c r="O153" s="28"/>
      <c r="P153" s="28"/>
      <c r="Q153" s="28"/>
      <c r="R153" s="28"/>
      <c r="S153" s="28"/>
      <c r="T153" s="28"/>
      <c r="U153" s="28"/>
      <c r="V153" s="28"/>
      <c r="W153" s="28"/>
    </row>
    <row r="154" spans="8:23" x14ac:dyDescent="0.25">
      <c r="H154" s="28"/>
      <c r="I154" s="28"/>
      <c r="J154" s="28"/>
      <c r="K154" s="28"/>
      <c r="L154" s="28"/>
      <c r="M154" s="28"/>
      <c r="N154" s="28"/>
      <c r="O154" s="28"/>
      <c r="P154" s="28"/>
      <c r="Q154" s="28"/>
      <c r="R154" s="28"/>
      <c r="S154" s="28"/>
      <c r="T154" s="28"/>
      <c r="U154" s="28"/>
      <c r="V154" s="28"/>
      <c r="W154" s="28"/>
    </row>
    <row r="155" spans="8:23" x14ac:dyDescent="0.25">
      <c r="H155" s="28"/>
      <c r="I155" s="28"/>
      <c r="J155" s="28"/>
      <c r="K155" s="28"/>
      <c r="L155" s="28"/>
      <c r="M155" s="28"/>
      <c r="N155" s="28"/>
      <c r="O155" s="28"/>
      <c r="P155" s="28"/>
      <c r="Q155" s="28"/>
      <c r="R155" s="28"/>
      <c r="S155" s="28"/>
      <c r="T155" s="28"/>
      <c r="U155" s="28"/>
      <c r="V155" s="28"/>
      <c r="W155" s="28"/>
    </row>
    <row r="156" spans="8:23" x14ac:dyDescent="0.25">
      <c r="H156" s="28"/>
      <c r="I156" s="28"/>
      <c r="J156" s="28"/>
      <c r="K156" s="28"/>
      <c r="L156" s="28"/>
      <c r="M156" s="28"/>
      <c r="N156" s="28"/>
      <c r="O156" s="28"/>
      <c r="P156" s="28"/>
      <c r="Q156" s="28"/>
      <c r="R156" s="28"/>
      <c r="S156" s="28"/>
      <c r="T156" s="28"/>
      <c r="U156" s="28"/>
      <c r="V156" s="28"/>
      <c r="W156" s="28"/>
    </row>
    <row r="157" spans="8:23" x14ac:dyDescent="0.25">
      <c r="H157" s="28"/>
      <c r="I157" s="28"/>
      <c r="J157" s="28"/>
      <c r="K157" s="28"/>
      <c r="L157" s="28"/>
      <c r="M157" s="28"/>
      <c r="N157" s="28"/>
      <c r="O157" s="28"/>
      <c r="P157" s="28"/>
      <c r="Q157" s="28"/>
      <c r="R157" s="28"/>
      <c r="S157" s="28"/>
      <c r="T157" s="28"/>
      <c r="U157" s="28"/>
      <c r="V157" s="28"/>
      <c r="W157" s="28"/>
    </row>
    <row r="158" spans="8:23" x14ac:dyDescent="0.25">
      <c r="H158" s="28"/>
      <c r="I158" s="28"/>
      <c r="J158" s="28"/>
      <c r="K158" s="28"/>
      <c r="L158" s="28"/>
      <c r="M158" s="28"/>
      <c r="N158" s="28"/>
      <c r="O158" s="28"/>
      <c r="P158" s="28"/>
      <c r="Q158" s="28"/>
      <c r="R158" s="28"/>
      <c r="S158" s="28"/>
      <c r="T158" s="28"/>
      <c r="U158" s="28"/>
      <c r="V158" s="28"/>
      <c r="W158" s="28"/>
    </row>
    <row r="159" spans="8:23" x14ac:dyDescent="0.25">
      <c r="H159" s="28"/>
      <c r="I159" s="28"/>
      <c r="J159" s="28"/>
      <c r="K159" s="28"/>
      <c r="L159" s="28"/>
      <c r="M159" s="28"/>
      <c r="N159" s="28"/>
      <c r="O159" s="28"/>
      <c r="P159" s="28"/>
      <c r="Q159" s="28"/>
      <c r="R159" s="28"/>
      <c r="S159" s="28"/>
      <c r="T159" s="28"/>
      <c r="U159" s="28"/>
      <c r="V159" s="28"/>
      <c r="W159" s="28"/>
    </row>
    <row r="160" spans="8:23" x14ac:dyDescent="0.25">
      <c r="H160" s="28"/>
      <c r="I160" s="28"/>
      <c r="J160" s="28"/>
      <c r="K160" s="28"/>
      <c r="L160" s="28"/>
      <c r="M160" s="28"/>
      <c r="N160" s="28"/>
      <c r="O160" s="28"/>
      <c r="P160" s="28"/>
      <c r="Q160" s="28"/>
      <c r="R160" s="28"/>
      <c r="S160" s="28"/>
      <c r="T160" s="28"/>
      <c r="U160" s="28"/>
      <c r="V160" s="28"/>
      <c r="W160" s="28"/>
    </row>
    <row r="161" spans="8:23" x14ac:dyDescent="0.25">
      <c r="H161" s="28"/>
      <c r="I161" s="28"/>
      <c r="J161" s="28"/>
      <c r="K161" s="28"/>
      <c r="L161" s="28"/>
      <c r="M161" s="28"/>
      <c r="N161" s="28"/>
      <c r="O161" s="28"/>
      <c r="P161" s="28"/>
      <c r="Q161" s="28"/>
      <c r="R161" s="28"/>
      <c r="S161" s="28"/>
      <c r="T161" s="28"/>
      <c r="U161" s="28"/>
      <c r="V161" s="28"/>
      <c r="W161" s="28"/>
    </row>
    <row r="162" spans="8:23" x14ac:dyDescent="0.25">
      <c r="H162" s="28"/>
      <c r="I162" s="28"/>
      <c r="J162" s="28"/>
      <c r="K162" s="28"/>
      <c r="L162" s="28"/>
      <c r="M162" s="28"/>
      <c r="N162" s="28"/>
      <c r="O162" s="28"/>
      <c r="P162" s="28"/>
      <c r="Q162" s="28"/>
      <c r="R162" s="28"/>
      <c r="S162" s="28"/>
      <c r="T162" s="28"/>
      <c r="U162" s="28"/>
      <c r="V162" s="28"/>
      <c r="W162" s="28"/>
    </row>
    <row r="163" spans="8:23" x14ac:dyDescent="0.25">
      <c r="H163" s="28"/>
      <c r="I163" s="28"/>
      <c r="J163" s="28"/>
      <c r="K163" s="28"/>
      <c r="L163" s="28"/>
      <c r="M163" s="28"/>
      <c r="N163" s="28"/>
      <c r="O163" s="28"/>
      <c r="P163" s="28"/>
      <c r="Q163" s="28"/>
      <c r="R163" s="28"/>
      <c r="S163" s="28"/>
      <c r="T163" s="28"/>
      <c r="U163" s="28"/>
      <c r="V163" s="28"/>
      <c r="W163" s="28"/>
    </row>
    <row r="164" spans="8:23" x14ac:dyDescent="0.25">
      <c r="H164" s="28"/>
      <c r="I164" s="28"/>
      <c r="J164" s="28"/>
      <c r="K164" s="28"/>
      <c r="L164" s="28"/>
      <c r="M164" s="28"/>
      <c r="N164" s="28"/>
      <c r="O164" s="28"/>
      <c r="P164" s="28"/>
      <c r="Q164" s="28"/>
      <c r="R164" s="28"/>
      <c r="S164" s="28"/>
      <c r="T164" s="28"/>
      <c r="U164" s="28"/>
      <c r="V164" s="28"/>
      <c r="W164" s="28"/>
    </row>
    <row r="165" spans="8:23" x14ac:dyDescent="0.25">
      <c r="H165" s="28"/>
      <c r="I165" s="28"/>
      <c r="J165" s="28"/>
      <c r="K165" s="28"/>
      <c r="L165" s="28"/>
      <c r="M165" s="28"/>
      <c r="N165" s="28"/>
      <c r="O165" s="28"/>
      <c r="P165" s="28"/>
      <c r="Q165" s="28"/>
      <c r="R165" s="28"/>
      <c r="S165" s="28"/>
      <c r="T165" s="28"/>
      <c r="U165" s="28"/>
      <c r="V165" s="28"/>
      <c r="W165" s="28"/>
    </row>
    <row r="166" spans="8:23" x14ac:dyDescent="0.25">
      <c r="H166" s="28"/>
      <c r="I166" s="28"/>
      <c r="J166" s="28"/>
      <c r="K166" s="28"/>
      <c r="L166" s="28"/>
      <c r="M166" s="28"/>
      <c r="N166" s="28"/>
      <c r="O166" s="28"/>
      <c r="P166" s="28"/>
      <c r="Q166" s="28"/>
      <c r="R166" s="28"/>
      <c r="S166" s="28"/>
      <c r="T166" s="28"/>
      <c r="U166" s="28"/>
      <c r="V166" s="28"/>
      <c r="W166" s="28"/>
    </row>
    <row r="167" spans="8:23" x14ac:dyDescent="0.25">
      <c r="H167" s="28"/>
      <c r="I167" s="28"/>
      <c r="J167" s="28"/>
      <c r="K167" s="28"/>
      <c r="L167" s="28"/>
      <c r="M167" s="28"/>
      <c r="N167" s="28"/>
      <c r="O167" s="28"/>
      <c r="P167" s="28"/>
      <c r="Q167" s="28"/>
      <c r="R167" s="28"/>
      <c r="S167" s="28"/>
      <c r="T167" s="28"/>
      <c r="U167" s="28"/>
      <c r="V167" s="28"/>
      <c r="W167" s="28"/>
    </row>
    <row r="168" spans="8:23" x14ac:dyDescent="0.25">
      <c r="H168" s="28"/>
      <c r="I168" s="28"/>
      <c r="J168" s="28"/>
      <c r="K168" s="28"/>
      <c r="L168" s="28"/>
      <c r="M168" s="28"/>
      <c r="N168" s="28"/>
      <c r="O168" s="28"/>
      <c r="P168" s="28"/>
      <c r="Q168" s="28"/>
      <c r="R168" s="28"/>
      <c r="S168" s="28"/>
      <c r="T168" s="28"/>
      <c r="U168" s="28"/>
      <c r="V168" s="28"/>
      <c r="W168" s="28"/>
    </row>
    <row r="169" spans="8:23" x14ac:dyDescent="0.25">
      <c r="H169" s="28"/>
      <c r="I169" s="28"/>
      <c r="J169" s="28"/>
      <c r="K169" s="28"/>
      <c r="L169" s="28"/>
      <c r="M169" s="28"/>
      <c r="N169" s="28"/>
      <c r="O169" s="28"/>
      <c r="P169" s="28"/>
      <c r="Q169" s="28"/>
      <c r="R169" s="28"/>
      <c r="S169" s="28"/>
      <c r="T169" s="28"/>
      <c r="U169" s="28"/>
      <c r="V169" s="28"/>
      <c r="W169" s="28"/>
    </row>
    <row r="170" spans="8:23" x14ac:dyDescent="0.25">
      <c r="H170" s="28"/>
      <c r="I170" s="28"/>
      <c r="J170" s="28"/>
      <c r="K170" s="28"/>
      <c r="L170" s="28"/>
      <c r="M170" s="28"/>
      <c r="N170" s="28"/>
      <c r="O170" s="28"/>
      <c r="P170" s="28"/>
      <c r="Q170" s="28"/>
      <c r="R170" s="28"/>
      <c r="S170" s="28"/>
      <c r="T170" s="28"/>
      <c r="U170" s="28"/>
      <c r="V170" s="28"/>
      <c r="W170" s="28"/>
    </row>
    <row r="171" spans="8:23" x14ac:dyDescent="0.25">
      <c r="H171" s="28"/>
      <c r="I171" s="28"/>
      <c r="J171" s="28"/>
      <c r="K171" s="28"/>
      <c r="L171" s="28"/>
      <c r="M171" s="28"/>
      <c r="N171" s="28"/>
      <c r="O171" s="28"/>
      <c r="P171" s="28"/>
      <c r="Q171" s="28"/>
      <c r="R171" s="28"/>
      <c r="S171" s="28"/>
      <c r="T171" s="28"/>
      <c r="U171" s="28"/>
      <c r="V171" s="28"/>
      <c r="W171" s="28"/>
    </row>
    <row r="172" spans="8:23" x14ac:dyDescent="0.25">
      <c r="H172" s="28"/>
      <c r="I172" s="28"/>
      <c r="J172" s="28"/>
      <c r="K172" s="28"/>
      <c r="L172" s="28"/>
      <c r="M172" s="28"/>
      <c r="N172" s="28"/>
      <c r="O172" s="28"/>
      <c r="P172" s="28"/>
      <c r="Q172" s="28"/>
      <c r="R172" s="28"/>
      <c r="S172" s="28"/>
      <c r="T172" s="28"/>
      <c r="U172" s="28"/>
      <c r="V172" s="28"/>
      <c r="W172" s="28"/>
    </row>
    <row r="173" spans="8:23" x14ac:dyDescent="0.25">
      <c r="H173" s="28"/>
      <c r="I173" s="28"/>
      <c r="J173" s="28"/>
      <c r="K173" s="28"/>
      <c r="L173" s="28"/>
      <c r="M173" s="28"/>
      <c r="N173" s="28"/>
      <c r="O173" s="28"/>
      <c r="P173" s="28"/>
      <c r="Q173" s="28"/>
      <c r="R173" s="28"/>
      <c r="S173" s="28"/>
      <c r="T173" s="28"/>
      <c r="U173" s="28"/>
      <c r="V173" s="28"/>
      <c r="W173" s="28"/>
    </row>
    <row r="174" spans="8:23" x14ac:dyDescent="0.25">
      <c r="H174" s="28"/>
      <c r="I174" s="28"/>
      <c r="J174" s="28"/>
      <c r="K174" s="28"/>
      <c r="L174" s="28"/>
      <c r="M174" s="28"/>
      <c r="N174" s="28"/>
      <c r="O174" s="28"/>
      <c r="P174" s="28"/>
      <c r="Q174" s="28"/>
      <c r="R174" s="28"/>
      <c r="S174" s="28"/>
      <c r="T174" s="28"/>
      <c r="U174" s="28"/>
      <c r="V174" s="28"/>
      <c r="W174" s="28"/>
    </row>
    <row r="175" spans="8:23" x14ac:dyDescent="0.25">
      <c r="H175" s="28"/>
      <c r="I175" s="28"/>
      <c r="J175" s="28"/>
      <c r="K175" s="28"/>
      <c r="L175" s="28"/>
      <c r="M175" s="28"/>
      <c r="N175" s="28"/>
      <c r="O175" s="28"/>
      <c r="P175" s="28"/>
      <c r="Q175" s="28"/>
      <c r="R175" s="28"/>
      <c r="S175" s="28"/>
      <c r="T175" s="28"/>
      <c r="U175" s="28"/>
      <c r="V175" s="28"/>
      <c r="W175" s="28"/>
    </row>
    <row r="176" spans="8:23" x14ac:dyDescent="0.25">
      <c r="H176" s="28"/>
      <c r="I176" s="28"/>
      <c r="J176" s="28"/>
      <c r="K176" s="28"/>
      <c r="L176" s="28"/>
      <c r="M176" s="28"/>
      <c r="N176" s="28"/>
      <c r="O176" s="28"/>
      <c r="P176" s="28"/>
      <c r="Q176" s="28"/>
      <c r="R176" s="28"/>
      <c r="S176" s="28"/>
      <c r="T176" s="28"/>
      <c r="U176" s="28"/>
      <c r="V176" s="28"/>
      <c r="W176" s="28"/>
    </row>
    <row r="177" spans="8:23" x14ac:dyDescent="0.25">
      <c r="H177" s="28"/>
      <c r="I177" s="28"/>
      <c r="J177" s="28"/>
      <c r="K177" s="28"/>
      <c r="L177" s="28"/>
      <c r="M177" s="28"/>
      <c r="N177" s="28"/>
      <c r="O177" s="28"/>
      <c r="P177" s="28"/>
      <c r="Q177" s="28"/>
      <c r="R177" s="28"/>
      <c r="S177" s="28"/>
      <c r="T177" s="28"/>
      <c r="U177" s="28"/>
      <c r="V177" s="28"/>
      <c r="W177" s="28"/>
    </row>
    <row r="178" spans="8:23" x14ac:dyDescent="0.25">
      <c r="H178" s="28"/>
      <c r="I178" s="28"/>
      <c r="J178" s="28"/>
      <c r="K178" s="28"/>
      <c r="L178" s="28"/>
      <c r="M178" s="28"/>
      <c r="N178" s="28"/>
      <c r="O178" s="28"/>
      <c r="P178" s="28"/>
      <c r="Q178" s="28"/>
      <c r="R178" s="28"/>
      <c r="S178" s="28"/>
      <c r="T178" s="28"/>
      <c r="U178" s="28"/>
      <c r="V178" s="28"/>
      <c r="W178" s="28"/>
    </row>
    <row r="179" spans="8:23" x14ac:dyDescent="0.25">
      <c r="H179" s="28"/>
      <c r="I179" s="28"/>
      <c r="J179" s="28"/>
      <c r="K179" s="28"/>
      <c r="L179" s="28"/>
      <c r="M179" s="28"/>
      <c r="N179" s="28"/>
      <c r="O179" s="28"/>
      <c r="P179" s="28"/>
      <c r="Q179" s="28"/>
      <c r="R179" s="28"/>
      <c r="S179" s="28"/>
      <c r="T179" s="28"/>
      <c r="U179" s="28"/>
      <c r="V179" s="28"/>
      <c r="W179" s="28"/>
    </row>
    <row r="180" spans="8:23" x14ac:dyDescent="0.25">
      <c r="H180" s="28"/>
      <c r="I180" s="28"/>
      <c r="J180" s="28"/>
      <c r="K180" s="28"/>
      <c r="L180" s="28"/>
      <c r="M180" s="28"/>
      <c r="N180" s="28"/>
      <c r="O180" s="28"/>
      <c r="P180" s="28"/>
      <c r="Q180" s="28"/>
      <c r="R180" s="28"/>
      <c r="S180" s="28"/>
      <c r="T180" s="28"/>
      <c r="U180" s="28"/>
      <c r="V180" s="28"/>
      <c r="W180" s="28"/>
    </row>
    <row r="181" spans="8:23" x14ac:dyDescent="0.25">
      <c r="H181" s="28"/>
      <c r="I181" s="28"/>
      <c r="J181" s="28"/>
      <c r="K181" s="28"/>
      <c r="L181" s="28"/>
      <c r="M181" s="28"/>
      <c r="N181" s="28"/>
      <c r="O181" s="28"/>
      <c r="P181" s="28"/>
      <c r="Q181" s="28"/>
      <c r="R181" s="28"/>
      <c r="S181" s="28"/>
      <c r="T181" s="28"/>
      <c r="U181" s="28"/>
      <c r="V181" s="28"/>
      <c r="W181" s="28"/>
    </row>
    <row r="182" spans="8:23" x14ac:dyDescent="0.25">
      <c r="H182" s="28"/>
      <c r="I182" s="28"/>
      <c r="J182" s="28"/>
      <c r="K182" s="28"/>
      <c r="L182" s="28"/>
      <c r="M182" s="28"/>
      <c r="N182" s="28"/>
      <c r="O182" s="28"/>
      <c r="P182" s="28"/>
      <c r="Q182" s="28"/>
      <c r="R182" s="28"/>
      <c r="S182" s="28"/>
      <c r="T182" s="28"/>
      <c r="U182" s="28"/>
      <c r="V182" s="28"/>
      <c r="W182" s="28"/>
    </row>
    <row r="183" spans="8:23" x14ac:dyDescent="0.25">
      <c r="H183" s="28"/>
      <c r="I183" s="28"/>
      <c r="J183" s="28"/>
      <c r="K183" s="28"/>
      <c r="L183" s="28"/>
      <c r="M183" s="28"/>
      <c r="N183" s="28"/>
      <c r="O183" s="28"/>
      <c r="P183" s="28"/>
      <c r="Q183" s="28"/>
      <c r="R183" s="28"/>
      <c r="S183" s="28"/>
      <c r="T183" s="28"/>
      <c r="U183" s="28"/>
      <c r="V183" s="28"/>
      <c r="W183" s="28"/>
    </row>
    <row r="184" spans="8:23" x14ac:dyDescent="0.25">
      <c r="H184" s="28"/>
      <c r="I184" s="28"/>
      <c r="J184" s="28"/>
      <c r="K184" s="28"/>
      <c r="L184" s="28"/>
      <c r="M184" s="28"/>
      <c r="N184" s="28"/>
      <c r="O184" s="28"/>
      <c r="P184" s="28"/>
      <c r="Q184" s="28"/>
      <c r="R184" s="28"/>
      <c r="S184" s="28"/>
      <c r="T184" s="28"/>
      <c r="U184" s="28"/>
      <c r="V184" s="28"/>
      <c r="W184" s="28"/>
    </row>
    <row r="185" spans="8:23" x14ac:dyDescent="0.25">
      <c r="H185" s="28"/>
      <c r="I185" s="28"/>
      <c r="J185" s="28"/>
      <c r="K185" s="28"/>
      <c r="L185" s="28"/>
      <c r="M185" s="28"/>
      <c r="N185" s="28"/>
      <c r="O185" s="28"/>
      <c r="P185" s="28"/>
      <c r="Q185" s="28"/>
      <c r="R185" s="28"/>
      <c r="S185" s="28"/>
      <c r="T185" s="28"/>
      <c r="U185" s="28"/>
      <c r="V185" s="28"/>
      <c r="W185" s="28"/>
    </row>
    <row r="186" spans="8:23" x14ac:dyDescent="0.25">
      <c r="H186" s="28"/>
      <c r="I186" s="28"/>
      <c r="J186" s="28"/>
      <c r="K186" s="28"/>
      <c r="L186" s="28"/>
      <c r="M186" s="28"/>
      <c r="N186" s="28"/>
      <c r="O186" s="28"/>
      <c r="P186" s="28"/>
      <c r="Q186" s="28"/>
      <c r="R186" s="28"/>
      <c r="S186" s="28"/>
      <c r="T186" s="28"/>
      <c r="U186" s="28"/>
      <c r="V186" s="28"/>
      <c r="W186" s="28"/>
    </row>
    <row r="187" spans="8:23" x14ac:dyDescent="0.25">
      <c r="H187" s="28"/>
      <c r="I187" s="28"/>
      <c r="J187" s="28"/>
      <c r="K187" s="28"/>
      <c r="L187" s="28"/>
      <c r="M187" s="28"/>
      <c r="N187" s="28"/>
      <c r="O187" s="28"/>
      <c r="P187" s="28"/>
      <c r="Q187" s="28"/>
      <c r="R187" s="28"/>
      <c r="S187" s="28"/>
      <c r="T187" s="28"/>
      <c r="U187" s="28"/>
      <c r="V187" s="28"/>
      <c r="W187" s="28"/>
    </row>
    <row r="188" spans="8:23" x14ac:dyDescent="0.25">
      <c r="H188" s="28"/>
      <c r="I188" s="28"/>
      <c r="J188" s="28"/>
      <c r="K188" s="28"/>
      <c r="L188" s="28"/>
      <c r="M188" s="28"/>
      <c r="N188" s="28"/>
      <c r="O188" s="28"/>
      <c r="P188" s="28"/>
      <c r="Q188" s="28"/>
      <c r="R188" s="28"/>
      <c r="S188" s="28"/>
      <c r="T188" s="28"/>
      <c r="U188" s="28"/>
      <c r="V188" s="28"/>
      <c r="W188" s="28"/>
    </row>
    <row r="189" spans="8:23" x14ac:dyDescent="0.25">
      <c r="H189" s="28"/>
      <c r="I189" s="28"/>
      <c r="J189" s="28"/>
      <c r="K189" s="28"/>
      <c r="L189" s="28"/>
      <c r="M189" s="28"/>
      <c r="N189" s="28"/>
      <c r="O189" s="28"/>
      <c r="P189" s="28"/>
      <c r="Q189" s="28"/>
      <c r="R189" s="28"/>
      <c r="S189" s="28"/>
      <c r="T189" s="28"/>
      <c r="U189" s="28"/>
      <c r="V189" s="28"/>
      <c r="W189" s="28"/>
    </row>
    <row r="190" spans="8:23" x14ac:dyDescent="0.25">
      <c r="H190" s="28"/>
      <c r="I190" s="28"/>
      <c r="J190" s="28"/>
      <c r="K190" s="28"/>
      <c r="L190" s="28"/>
      <c r="M190" s="28"/>
      <c r="N190" s="28"/>
      <c r="O190" s="28"/>
      <c r="P190" s="28"/>
      <c r="Q190" s="28"/>
      <c r="R190" s="28"/>
      <c r="S190" s="28"/>
      <c r="T190" s="28"/>
      <c r="U190" s="28"/>
      <c r="V190" s="28"/>
      <c r="W190" s="28"/>
    </row>
    <row r="191" spans="8:23" x14ac:dyDescent="0.25">
      <c r="H191" s="28"/>
      <c r="I191" s="28"/>
      <c r="J191" s="28"/>
      <c r="K191" s="28"/>
      <c r="L191" s="28"/>
      <c r="M191" s="28"/>
      <c r="N191" s="28"/>
      <c r="O191" s="28"/>
      <c r="P191" s="28"/>
      <c r="Q191" s="28"/>
      <c r="R191" s="28"/>
      <c r="S191" s="28"/>
      <c r="T191" s="28"/>
      <c r="U191" s="28"/>
      <c r="V191" s="28"/>
      <c r="W191" s="28"/>
    </row>
    <row r="192" spans="8:23" x14ac:dyDescent="0.25">
      <c r="H192" s="28"/>
      <c r="I192" s="28"/>
      <c r="J192" s="28"/>
      <c r="K192" s="28"/>
      <c r="L192" s="28"/>
      <c r="M192" s="28"/>
      <c r="N192" s="28"/>
      <c r="O192" s="28"/>
      <c r="P192" s="28"/>
      <c r="Q192" s="28"/>
      <c r="R192" s="28"/>
      <c r="S192" s="28"/>
      <c r="T192" s="28"/>
      <c r="U192" s="28"/>
      <c r="V192" s="28"/>
      <c r="W192" s="28"/>
    </row>
    <row r="193" spans="8:23" x14ac:dyDescent="0.25">
      <c r="H193" s="28"/>
      <c r="I193" s="28"/>
      <c r="J193" s="28"/>
      <c r="K193" s="28"/>
      <c r="L193" s="28"/>
      <c r="M193" s="28"/>
      <c r="N193" s="28"/>
      <c r="O193" s="28"/>
      <c r="P193" s="28"/>
      <c r="Q193" s="28"/>
      <c r="R193" s="28"/>
      <c r="S193" s="28"/>
      <c r="T193" s="28"/>
      <c r="U193" s="28"/>
      <c r="V193" s="28"/>
      <c r="W193" s="28"/>
    </row>
    <row r="194" spans="8:23" x14ac:dyDescent="0.25">
      <c r="H194" s="28"/>
      <c r="I194" s="28"/>
      <c r="J194" s="28"/>
      <c r="K194" s="28"/>
      <c r="L194" s="28"/>
      <c r="M194" s="28"/>
      <c r="N194" s="28"/>
      <c r="O194" s="28"/>
      <c r="P194" s="28"/>
      <c r="Q194" s="28"/>
      <c r="R194" s="28"/>
      <c r="S194" s="28"/>
      <c r="T194" s="28"/>
      <c r="U194" s="28"/>
      <c r="V194" s="28"/>
      <c r="W194" s="28"/>
    </row>
    <row r="195" spans="8:23" x14ac:dyDescent="0.25">
      <c r="H195" s="28"/>
      <c r="I195" s="28"/>
      <c r="J195" s="28"/>
      <c r="K195" s="28"/>
      <c r="L195" s="28"/>
      <c r="M195" s="28"/>
      <c r="N195" s="28"/>
      <c r="O195" s="28"/>
      <c r="P195" s="28"/>
      <c r="Q195" s="28"/>
      <c r="R195" s="28"/>
      <c r="S195" s="28"/>
      <c r="T195" s="28"/>
      <c r="U195" s="28"/>
      <c r="V195" s="28"/>
      <c r="W195" s="28"/>
    </row>
    <row r="196" spans="8:23" x14ac:dyDescent="0.25">
      <c r="H196" s="28"/>
      <c r="I196" s="28"/>
      <c r="J196" s="28"/>
      <c r="K196" s="28"/>
      <c r="L196" s="28"/>
      <c r="M196" s="28"/>
      <c r="N196" s="28"/>
      <c r="O196" s="28"/>
      <c r="P196" s="28"/>
      <c r="Q196" s="28"/>
      <c r="R196" s="28"/>
      <c r="S196" s="28"/>
      <c r="T196" s="28"/>
      <c r="U196" s="28"/>
      <c r="V196" s="28"/>
      <c r="W196" s="28"/>
    </row>
    <row r="197" spans="8:23" x14ac:dyDescent="0.25">
      <c r="H197" s="28"/>
      <c r="I197" s="28"/>
      <c r="J197" s="28"/>
      <c r="K197" s="28"/>
      <c r="L197" s="28"/>
      <c r="M197" s="28"/>
      <c r="N197" s="28"/>
      <c r="O197" s="28"/>
      <c r="P197" s="28"/>
      <c r="Q197" s="28"/>
      <c r="R197" s="28"/>
      <c r="S197" s="28"/>
      <c r="T197" s="28"/>
      <c r="U197" s="28"/>
      <c r="V197" s="28"/>
      <c r="W197" s="28"/>
    </row>
    <row r="198" spans="8:23" x14ac:dyDescent="0.25">
      <c r="H198" s="28"/>
      <c r="I198" s="28"/>
      <c r="J198" s="28"/>
      <c r="K198" s="28"/>
      <c r="L198" s="28"/>
      <c r="M198" s="28"/>
      <c r="N198" s="28"/>
      <c r="O198" s="28"/>
      <c r="P198" s="28"/>
      <c r="Q198" s="28"/>
      <c r="R198" s="28"/>
      <c r="S198" s="28"/>
      <c r="T198" s="28"/>
      <c r="U198" s="28"/>
      <c r="V198" s="28"/>
      <c r="W198" s="28"/>
    </row>
    <row r="199" spans="8:23" x14ac:dyDescent="0.25">
      <c r="H199" s="28"/>
      <c r="I199" s="28"/>
      <c r="J199" s="28"/>
      <c r="K199" s="28"/>
      <c r="L199" s="28"/>
      <c r="M199" s="28"/>
      <c r="N199" s="28"/>
      <c r="O199" s="28"/>
      <c r="P199" s="28"/>
      <c r="Q199" s="28"/>
      <c r="R199" s="28"/>
      <c r="S199" s="28"/>
      <c r="T199" s="28"/>
      <c r="U199" s="28"/>
      <c r="V199" s="28"/>
      <c r="W199" s="28"/>
    </row>
    <row r="200" spans="8:23" x14ac:dyDescent="0.25">
      <c r="H200" s="28"/>
      <c r="I200" s="28"/>
      <c r="J200" s="28"/>
      <c r="K200" s="28"/>
      <c r="L200" s="28"/>
      <c r="M200" s="28"/>
      <c r="N200" s="28"/>
      <c r="O200" s="28"/>
      <c r="P200" s="28"/>
      <c r="Q200" s="28"/>
      <c r="R200" s="28"/>
      <c r="S200" s="28"/>
      <c r="T200" s="28"/>
      <c r="U200" s="28"/>
      <c r="V200" s="28"/>
      <c r="W200" s="28"/>
    </row>
    <row r="201" spans="8:23" x14ac:dyDescent="0.25">
      <c r="H201" s="28"/>
      <c r="I201" s="28"/>
      <c r="J201" s="28"/>
      <c r="K201" s="28"/>
      <c r="L201" s="28"/>
      <c r="M201" s="28"/>
      <c r="N201" s="28"/>
      <c r="O201" s="28"/>
      <c r="P201" s="28"/>
      <c r="Q201" s="28"/>
      <c r="R201" s="28"/>
      <c r="S201" s="28"/>
      <c r="T201" s="28"/>
      <c r="U201" s="28"/>
      <c r="V201" s="28"/>
      <c r="W201" s="28"/>
    </row>
    <row r="202" spans="8:23" x14ac:dyDescent="0.25">
      <c r="H202" s="28"/>
      <c r="I202" s="28"/>
      <c r="J202" s="28"/>
      <c r="K202" s="28"/>
      <c r="L202" s="28"/>
      <c r="M202" s="28"/>
      <c r="N202" s="28"/>
      <c r="O202" s="28"/>
      <c r="P202" s="28"/>
      <c r="Q202" s="28"/>
      <c r="R202" s="28"/>
      <c r="S202" s="28"/>
      <c r="T202" s="28"/>
      <c r="U202" s="28"/>
      <c r="V202" s="28"/>
      <c r="W202" s="28"/>
    </row>
    <row r="203" spans="8:23" x14ac:dyDescent="0.25">
      <c r="H203" s="28"/>
      <c r="I203" s="28"/>
      <c r="J203" s="28"/>
      <c r="K203" s="28"/>
      <c r="L203" s="28"/>
      <c r="M203" s="28"/>
      <c r="N203" s="28"/>
      <c r="O203" s="28"/>
      <c r="P203" s="28"/>
      <c r="Q203" s="28"/>
      <c r="R203" s="28"/>
      <c r="S203" s="28"/>
      <c r="T203" s="28"/>
      <c r="U203" s="28"/>
      <c r="V203" s="28"/>
      <c r="W203" s="28"/>
    </row>
    <row r="204" spans="8:23" x14ac:dyDescent="0.25">
      <c r="H204" s="28"/>
      <c r="I204" s="28"/>
      <c r="J204" s="28"/>
      <c r="K204" s="28"/>
      <c r="L204" s="28"/>
      <c r="M204" s="28"/>
      <c r="N204" s="28"/>
      <c r="O204" s="28"/>
      <c r="P204" s="28"/>
      <c r="Q204" s="28"/>
      <c r="R204" s="28"/>
      <c r="S204" s="28"/>
      <c r="T204" s="28"/>
      <c r="U204" s="28"/>
      <c r="V204" s="28"/>
      <c r="W204" s="28"/>
    </row>
    <row r="205" spans="8:23" x14ac:dyDescent="0.25">
      <c r="H205" s="28"/>
      <c r="I205" s="28"/>
      <c r="J205" s="28"/>
      <c r="K205" s="28"/>
      <c r="L205" s="28"/>
      <c r="M205" s="28"/>
      <c r="N205" s="28"/>
      <c r="O205" s="28"/>
      <c r="P205" s="28"/>
      <c r="Q205" s="28"/>
      <c r="R205" s="28"/>
      <c r="S205" s="28"/>
      <c r="T205" s="28"/>
      <c r="U205" s="28"/>
      <c r="V205" s="28"/>
      <c r="W205" s="28"/>
    </row>
    <row r="206" spans="8:23" x14ac:dyDescent="0.25">
      <c r="H206" s="28"/>
      <c r="I206" s="28"/>
      <c r="J206" s="28"/>
      <c r="K206" s="28"/>
      <c r="L206" s="28"/>
      <c r="M206" s="28"/>
      <c r="N206" s="28"/>
      <c r="O206" s="28"/>
      <c r="P206" s="28"/>
      <c r="Q206" s="28"/>
      <c r="R206" s="28"/>
      <c r="S206" s="28"/>
      <c r="T206" s="28"/>
      <c r="U206" s="28"/>
      <c r="V206" s="28"/>
      <c r="W206" s="28"/>
    </row>
    <row r="207" spans="8:23" x14ac:dyDescent="0.25">
      <c r="H207" s="28"/>
      <c r="I207" s="28"/>
      <c r="J207" s="28"/>
      <c r="K207" s="28"/>
      <c r="L207" s="28"/>
      <c r="M207" s="28"/>
      <c r="N207" s="28"/>
      <c r="O207" s="28"/>
      <c r="P207" s="28"/>
      <c r="Q207" s="28"/>
      <c r="R207" s="28"/>
      <c r="S207" s="28"/>
      <c r="T207" s="28"/>
      <c r="U207" s="28"/>
      <c r="V207" s="28"/>
      <c r="W207" s="28"/>
    </row>
    <row r="208" spans="8:23" x14ac:dyDescent="0.25">
      <c r="H208" s="28"/>
      <c r="I208" s="28"/>
      <c r="J208" s="28"/>
      <c r="K208" s="28"/>
      <c r="L208" s="28"/>
      <c r="M208" s="28"/>
      <c r="N208" s="28"/>
      <c r="O208" s="28"/>
      <c r="P208" s="28"/>
      <c r="Q208" s="28"/>
      <c r="R208" s="28"/>
      <c r="S208" s="28"/>
      <c r="T208" s="28"/>
      <c r="U208" s="28"/>
      <c r="V208" s="28"/>
      <c r="W208" s="28"/>
    </row>
    <row r="209" spans="8:23" x14ac:dyDescent="0.25">
      <c r="H209" s="28"/>
      <c r="I209" s="28"/>
      <c r="J209" s="28"/>
      <c r="K209" s="28"/>
      <c r="L209" s="28"/>
      <c r="M209" s="28"/>
      <c r="N209" s="28"/>
      <c r="O209" s="28"/>
      <c r="P209" s="28"/>
      <c r="Q209" s="28"/>
      <c r="R209" s="28"/>
      <c r="S209" s="28"/>
      <c r="T209" s="28"/>
      <c r="U209" s="28"/>
      <c r="V209" s="28"/>
      <c r="W209" s="28"/>
    </row>
    <row r="210" spans="8:23" x14ac:dyDescent="0.25">
      <c r="H210" s="28"/>
      <c r="I210" s="28"/>
      <c r="J210" s="28"/>
      <c r="K210" s="28"/>
      <c r="L210" s="28"/>
      <c r="M210" s="28"/>
      <c r="N210" s="28"/>
      <c r="O210" s="28"/>
      <c r="P210" s="28"/>
      <c r="Q210" s="28"/>
      <c r="R210" s="28"/>
      <c r="S210" s="28"/>
      <c r="T210" s="28"/>
      <c r="U210" s="28"/>
      <c r="V210" s="28"/>
      <c r="W210" s="28"/>
    </row>
    <row r="211" spans="8:23" x14ac:dyDescent="0.25">
      <c r="H211" s="28"/>
      <c r="I211" s="28"/>
      <c r="J211" s="28"/>
      <c r="K211" s="28"/>
      <c r="L211" s="28"/>
      <c r="M211" s="28"/>
      <c r="N211" s="28"/>
      <c r="O211" s="28"/>
      <c r="P211" s="28"/>
      <c r="Q211" s="28"/>
      <c r="R211" s="28"/>
      <c r="S211" s="28"/>
      <c r="T211" s="28"/>
      <c r="U211" s="28"/>
      <c r="V211" s="28"/>
      <c r="W211" s="28"/>
    </row>
    <row r="212" spans="8:23" x14ac:dyDescent="0.25">
      <c r="H212" s="28"/>
      <c r="I212" s="28"/>
      <c r="J212" s="28"/>
      <c r="K212" s="28"/>
      <c r="L212" s="28"/>
      <c r="M212" s="28"/>
      <c r="N212" s="28"/>
      <c r="O212" s="28"/>
      <c r="P212" s="28"/>
      <c r="Q212" s="28"/>
      <c r="R212" s="28"/>
      <c r="S212" s="28"/>
      <c r="T212" s="28"/>
      <c r="U212" s="28"/>
      <c r="V212" s="28"/>
      <c r="W212" s="28"/>
    </row>
    <row r="213" spans="8:23" x14ac:dyDescent="0.25">
      <c r="H213" s="28"/>
      <c r="I213" s="28"/>
      <c r="J213" s="28"/>
      <c r="K213" s="28"/>
      <c r="L213" s="28"/>
      <c r="M213" s="28"/>
      <c r="N213" s="28"/>
      <c r="O213" s="28"/>
      <c r="P213" s="28"/>
      <c r="Q213" s="28"/>
      <c r="R213" s="28"/>
      <c r="S213" s="28"/>
      <c r="T213" s="28"/>
      <c r="U213" s="28"/>
      <c r="V213" s="28"/>
      <c r="W213" s="28"/>
    </row>
    <row r="214" spans="8:23" x14ac:dyDescent="0.25">
      <c r="H214" s="28"/>
      <c r="I214" s="28"/>
      <c r="J214" s="28"/>
      <c r="K214" s="28"/>
      <c r="L214" s="28"/>
      <c r="M214" s="28"/>
      <c r="N214" s="28"/>
      <c r="O214" s="28"/>
      <c r="P214" s="28"/>
      <c r="Q214" s="28"/>
      <c r="R214" s="28"/>
      <c r="S214" s="28"/>
      <c r="T214" s="28"/>
      <c r="U214" s="28"/>
      <c r="V214" s="28"/>
      <c r="W214" s="28"/>
    </row>
    <row r="215" spans="8:23" x14ac:dyDescent="0.25">
      <c r="H215" s="28"/>
      <c r="I215" s="28"/>
      <c r="J215" s="28"/>
      <c r="K215" s="28"/>
      <c r="L215" s="28"/>
      <c r="M215" s="28"/>
      <c r="N215" s="28"/>
      <c r="O215" s="28"/>
      <c r="P215" s="28"/>
      <c r="Q215" s="28"/>
      <c r="R215" s="28"/>
      <c r="S215" s="28"/>
      <c r="T215" s="28"/>
      <c r="U215" s="28"/>
      <c r="V215" s="28"/>
      <c r="W215" s="28"/>
    </row>
    <row r="216" spans="8:23" x14ac:dyDescent="0.25">
      <c r="H216" s="28"/>
      <c r="I216" s="28"/>
      <c r="J216" s="28"/>
      <c r="K216" s="28"/>
      <c r="L216" s="28"/>
      <c r="M216" s="28"/>
      <c r="N216" s="28"/>
      <c r="O216" s="28"/>
      <c r="P216" s="28"/>
      <c r="Q216" s="28"/>
      <c r="R216" s="28"/>
      <c r="S216" s="28"/>
      <c r="T216" s="28"/>
      <c r="U216" s="28"/>
      <c r="V216" s="28"/>
      <c r="W216" s="28"/>
    </row>
    <row r="217" spans="8:23" x14ac:dyDescent="0.25">
      <c r="H217" s="28"/>
      <c r="I217" s="28"/>
      <c r="J217" s="28"/>
      <c r="K217" s="28"/>
      <c r="L217" s="28"/>
      <c r="M217" s="28"/>
      <c r="N217" s="28"/>
      <c r="O217" s="28"/>
      <c r="P217" s="28"/>
      <c r="Q217" s="28"/>
      <c r="R217" s="28"/>
      <c r="S217" s="28"/>
      <c r="T217" s="28"/>
      <c r="U217" s="28"/>
      <c r="V217" s="28"/>
      <c r="W217" s="28"/>
    </row>
    <row r="218" spans="8:23" x14ac:dyDescent="0.25">
      <c r="H218" s="28"/>
      <c r="I218" s="28"/>
      <c r="J218" s="28"/>
      <c r="K218" s="28"/>
      <c r="L218" s="28"/>
      <c r="M218" s="28"/>
      <c r="N218" s="28"/>
      <c r="O218" s="28"/>
      <c r="P218" s="28"/>
      <c r="Q218" s="28"/>
      <c r="R218" s="28"/>
      <c r="S218" s="28"/>
      <c r="T218" s="28"/>
      <c r="U218" s="28"/>
      <c r="V218" s="28"/>
      <c r="W218" s="28"/>
    </row>
    <row r="219" spans="8:23" x14ac:dyDescent="0.25">
      <c r="H219" s="28"/>
      <c r="I219" s="28"/>
      <c r="J219" s="28"/>
      <c r="K219" s="28"/>
      <c r="L219" s="28"/>
      <c r="M219" s="28"/>
      <c r="N219" s="28"/>
      <c r="O219" s="28"/>
      <c r="P219" s="28"/>
      <c r="Q219" s="28"/>
      <c r="R219" s="28"/>
      <c r="S219" s="28"/>
      <c r="T219" s="28"/>
      <c r="U219" s="28"/>
      <c r="V219" s="28"/>
      <c r="W219" s="28"/>
    </row>
    <row r="220" spans="8:23" x14ac:dyDescent="0.25">
      <c r="H220" s="28"/>
      <c r="I220" s="28"/>
      <c r="J220" s="28"/>
      <c r="K220" s="28"/>
      <c r="L220" s="28"/>
      <c r="M220" s="28"/>
      <c r="N220" s="28"/>
      <c r="O220" s="28"/>
      <c r="P220" s="28"/>
      <c r="Q220" s="28"/>
      <c r="R220" s="28"/>
      <c r="S220" s="28"/>
      <c r="T220" s="28"/>
      <c r="U220" s="28"/>
      <c r="V220" s="28"/>
      <c r="W220" s="28"/>
    </row>
    <row r="221" spans="8:23" x14ac:dyDescent="0.25">
      <c r="H221" s="28"/>
      <c r="I221" s="28"/>
      <c r="J221" s="28"/>
      <c r="K221" s="28"/>
      <c r="L221" s="28"/>
      <c r="M221" s="28"/>
      <c r="N221" s="28"/>
      <c r="O221" s="28"/>
      <c r="P221" s="28"/>
      <c r="Q221" s="28"/>
      <c r="R221" s="28"/>
      <c r="S221" s="28"/>
      <c r="T221" s="28"/>
      <c r="U221" s="28"/>
      <c r="V221" s="28"/>
      <c r="W221" s="28"/>
    </row>
    <row r="222" spans="8:23" x14ac:dyDescent="0.25">
      <c r="H222" s="28"/>
      <c r="I222" s="28"/>
      <c r="J222" s="28"/>
      <c r="K222" s="28"/>
      <c r="L222" s="28"/>
      <c r="M222" s="28"/>
      <c r="N222" s="28"/>
      <c r="O222" s="28"/>
      <c r="P222" s="28"/>
      <c r="Q222" s="28"/>
      <c r="R222" s="28"/>
      <c r="S222" s="28"/>
      <c r="T222" s="28"/>
      <c r="U222" s="28"/>
      <c r="V222" s="28"/>
      <c r="W222" s="28"/>
    </row>
    <row r="223" spans="8:23" x14ac:dyDescent="0.25">
      <c r="H223" s="28"/>
      <c r="I223" s="28"/>
      <c r="J223" s="28"/>
      <c r="K223" s="28"/>
      <c r="L223" s="28"/>
      <c r="M223" s="28"/>
      <c r="N223" s="28"/>
      <c r="O223" s="28"/>
      <c r="P223" s="28"/>
      <c r="Q223" s="28"/>
      <c r="R223" s="28"/>
      <c r="S223" s="28"/>
      <c r="T223" s="28"/>
      <c r="U223" s="28"/>
      <c r="V223" s="28"/>
      <c r="W223" s="28"/>
    </row>
    <row r="224" spans="8:23" x14ac:dyDescent="0.25">
      <c r="H224" s="28"/>
      <c r="I224" s="28"/>
      <c r="J224" s="28"/>
      <c r="K224" s="28"/>
      <c r="L224" s="28"/>
      <c r="M224" s="28"/>
      <c r="N224" s="28"/>
      <c r="O224" s="28"/>
      <c r="P224" s="28"/>
      <c r="Q224" s="28"/>
      <c r="R224" s="28"/>
      <c r="S224" s="28"/>
      <c r="T224" s="28"/>
      <c r="U224" s="28"/>
      <c r="V224" s="28"/>
      <c r="W224" s="28"/>
    </row>
    <row r="225" spans="8:23" x14ac:dyDescent="0.25">
      <c r="H225" s="28"/>
      <c r="I225" s="28"/>
      <c r="J225" s="28"/>
      <c r="K225" s="28"/>
      <c r="L225" s="28"/>
      <c r="M225" s="28"/>
      <c r="N225" s="28"/>
      <c r="O225" s="28"/>
      <c r="P225" s="28"/>
      <c r="Q225" s="28"/>
      <c r="R225" s="28"/>
      <c r="S225" s="28"/>
      <c r="T225" s="28"/>
      <c r="U225" s="28"/>
      <c r="V225" s="28"/>
      <c r="W225" s="28"/>
    </row>
    <row r="226" spans="8:23" x14ac:dyDescent="0.25">
      <c r="H226" s="28"/>
      <c r="I226" s="28"/>
      <c r="J226" s="28"/>
      <c r="K226" s="28"/>
      <c r="L226" s="28"/>
      <c r="M226" s="28"/>
      <c r="N226" s="28"/>
      <c r="O226" s="28"/>
      <c r="P226" s="28"/>
      <c r="Q226" s="28"/>
      <c r="R226" s="28"/>
      <c r="S226" s="28"/>
      <c r="T226" s="28"/>
      <c r="U226" s="28"/>
      <c r="V226" s="28"/>
      <c r="W226" s="28"/>
    </row>
    <row r="227" spans="8:23" x14ac:dyDescent="0.25">
      <c r="H227" s="28"/>
      <c r="I227" s="28"/>
      <c r="J227" s="28"/>
      <c r="K227" s="28"/>
      <c r="L227" s="28"/>
      <c r="M227" s="28"/>
      <c r="N227" s="28"/>
      <c r="O227" s="28"/>
      <c r="P227" s="28"/>
      <c r="Q227" s="28"/>
      <c r="R227" s="28"/>
      <c r="S227" s="28"/>
      <c r="T227" s="28"/>
      <c r="U227" s="28"/>
      <c r="V227" s="28"/>
      <c r="W227" s="28"/>
    </row>
    <row r="228" spans="8:23" x14ac:dyDescent="0.25">
      <c r="H228" s="28"/>
      <c r="I228" s="28"/>
      <c r="J228" s="28"/>
      <c r="K228" s="28"/>
      <c r="L228" s="28"/>
      <c r="M228" s="28"/>
      <c r="N228" s="28"/>
      <c r="O228" s="28"/>
      <c r="P228" s="28"/>
      <c r="Q228" s="28"/>
      <c r="R228" s="28"/>
      <c r="S228" s="28"/>
      <c r="T228" s="28"/>
      <c r="U228" s="28"/>
      <c r="V228" s="28"/>
      <c r="W228" s="28"/>
    </row>
    <row r="229" spans="8:23" x14ac:dyDescent="0.25">
      <c r="H229" s="28"/>
      <c r="I229" s="28"/>
      <c r="J229" s="28"/>
      <c r="K229" s="28"/>
      <c r="L229" s="28"/>
      <c r="M229" s="28"/>
      <c r="N229" s="28"/>
      <c r="O229" s="28"/>
      <c r="P229" s="28"/>
      <c r="Q229" s="28"/>
      <c r="R229" s="28"/>
      <c r="S229" s="28"/>
      <c r="T229" s="28"/>
      <c r="U229" s="28"/>
      <c r="V229" s="28"/>
      <c r="W229" s="28"/>
    </row>
    <row r="230" spans="8:23" x14ac:dyDescent="0.25">
      <c r="H230" s="28"/>
      <c r="I230" s="28"/>
      <c r="J230" s="28"/>
      <c r="K230" s="28"/>
      <c r="L230" s="28"/>
      <c r="M230" s="28"/>
      <c r="N230" s="28"/>
      <c r="O230" s="28"/>
      <c r="P230" s="28"/>
      <c r="Q230" s="28"/>
      <c r="R230" s="28"/>
      <c r="S230" s="28"/>
      <c r="T230" s="28"/>
      <c r="U230" s="28"/>
      <c r="V230" s="28"/>
      <c r="W230" s="28"/>
    </row>
    <row r="231" spans="8:23" x14ac:dyDescent="0.25">
      <c r="H231" s="28"/>
      <c r="I231" s="28"/>
      <c r="J231" s="28"/>
      <c r="K231" s="28"/>
      <c r="L231" s="28"/>
      <c r="M231" s="28"/>
      <c r="N231" s="28"/>
      <c r="O231" s="28"/>
      <c r="P231" s="28"/>
      <c r="Q231" s="28"/>
      <c r="R231" s="28"/>
      <c r="S231" s="28"/>
      <c r="T231" s="28"/>
      <c r="U231" s="28"/>
      <c r="V231" s="28"/>
      <c r="W231" s="28"/>
    </row>
    <row r="232" spans="8:23" x14ac:dyDescent="0.25">
      <c r="H232" s="28"/>
      <c r="I232" s="28"/>
      <c r="J232" s="28"/>
      <c r="K232" s="28"/>
      <c r="L232" s="28"/>
      <c r="M232" s="28"/>
      <c r="N232" s="28"/>
      <c r="O232" s="28"/>
      <c r="P232" s="28"/>
      <c r="Q232" s="28"/>
      <c r="R232" s="28"/>
      <c r="S232" s="28"/>
      <c r="T232" s="28"/>
      <c r="U232" s="28"/>
      <c r="V232" s="28"/>
      <c r="W232" s="28"/>
    </row>
    <row r="233" spans="8:23" x14ac:dyDescent="0.25">
      <c r="H233" s="28"/>
      <c r="I233" s="28"/>
      <c r="J233" s="28"/>
      <c r="K233" s="28"/>
      <c r="L233" s="28"/>
      <c r="M233" s="28"/>
      <c r="N233" s="28"/>
      <c r="O233" s="28"/>
      <c r="P233" s="28"/>
      <c r="Q233" s="28"/>
      <c r="R233" s="28"/>
      <c r="S233" s="28"/>
      <c r="T233" s="28"/>
      <c r="U233" s="28"/>
      <c r="V233" s="28"/>
      <c r="W233" s="28"/>
    </row>
    <row r="234" spans="8:23" x14ac:dyDescent="0.25">
      <c r="H234" s="28"/>
      <c r="I234" s="28"/>
      <c r="J234" s="28"/>
      <c r="K234" s="28"/>
      <c r="L234" s="28"/>
      <c r="M234" s="28"/>
      <c r="N234" s="28"/>
      <c r="O234" s="28"/>
      <c r="P234" s="28"/>
      <c r="Q234" s="28"/>
      <c r="R234" s="28"/>
      <c r="S234" s="28"/>
      <c r="T234" s="28"/>
      <c r="U234" s="28"/>
      <c r="V234" s="28"/>
      <c r="W234" s="28"/>
    </row>
    <row r="235" spans="8:23" x14ac:dyDescent="0.25">
      <c r="H235" s="28"/>
      <c r="I235" s="28"/>
      <c r="J235" s="28"/>
      <c r="K235" s="28"/>
      <c r="L235" s="28"/>
      <c r="M235" s="28"/>
      <c r="N235" s="28"/>
      <c r="O235" s="28"/>
      <c r="P235" s="28"/>
      <c r="Q235" s="28"/>
      <c r="R235" s="28"/>
      <c r="S235" s="28"/>
      <c r="T235" s="28"/>
      <c r="U235" s="28"/>
      <c r="V235" s="28"/>
      <c r="W235" s="28"/>
    </row>
    <row r="236" spans="8:23" x14ac:dyDescent="0.25">
      <c r="H236" s="28"/>
      <c r="I236" s="28"/>
      <c r="J236" s="28"/>
      <c r="K236" s="28"/>
      <c r="L236" s="28"/>
      <c r="M236" s="28"/>
      <c r="N236" s="28"/>
      <c r="O236" s="28"/>
      <c r="P236" s="28"/>
      <c r="Q236" s="28"/>
      <c r="R236" s="28"/>
      <c r="S236" s="28"/>
      <c r="T236" s="28"/>
      <c r="U236" s="28"/>
      <c r="V236" s="28"/>
      <c r="W236" s="28"/>
    </row>
    <row r="237" spans="8:23" x14ac:dyDescent="0.25">
      <c r="H237" s="28"/>
      <c r="I237" s="28"/>
      <c r="J237" s="28"/>
      <c r="K237" s="28"/>
      <c r="L237" s="28"/>
      <c r="M237" s="28"/>
      <c r="N237" s="28"/>
      <c r="O237" s="28"/>
      <c r="P237" s="28"/>
      <c r="Q237" s="28"/>
      <c r="R237" s="28"/>
      <c r="S237" s="28"/>
      <c r="T237" s="28"/>
      <c r="U237" s="28"/>
      <c r="V237" s="28"/>
      <c r="W237" s="28"/>
    </row>
    <row r="238" spans="8:23" x14ac:dyDescent="0.25">
      <c r="H238" s="28"/>
      <c r="I238" s="28"/>
      <c r="J238" s="28"/>
      <c r="K238" s="28"/>
      <c r="L238" s="28"/>
      <c r="M238" s="28"/>
      <c r="N238" s="28"/>
      <c r="O238" s="28"/>
      <c r="P238" s="28"/>
      <c r="Q238" s="28"/>
      <c r="R238" s="28"/>
      <c r="S238" s="28"/>
      <c r="T238" s="28"/>
      <c r="U238" s="28"/>
      <c r="V238" s="28"/>
      <c r="W238" s="28"/>
    </row>
    <row r="239" spans="8:23" x14ac:dyDescent="0.25">
      <c r="H239" s="28"/>
      <c r="I239" s="28"/>
      <c r="J239" s="28"/>
      <c r="K239" s="28"/>
      <c r="L239" s="28"/>
      <c r="M239" s="28"/>
      <c r="N239" s="28"/>
      <c r="O239" s="28"/>
      <c r="P239" s="28"/>
      <c r="Q239" s="28"/>
      <c r="R239" s="28"/>
      <c r="S239" s="28"/>
      <c r="T239" s="28"/>
      <c r="U239" s="28"/>
      <c r="V239" s="28"/>
      <c r="W239" s="28"/>
    </row>
    <row r="240" spans="8:23" x14ac:dyDescent="0.25">
      <c r="H240" s="28"/>
      <c r="I240" s="28"/>
      <c r="J240" s="28"/>
      <c r="K240" s="28"/>
      <c r="L240" s="28"/>
      <c r="M240" s="28"/>
      <c r="N240" s="28"/>
      <c r="O240" s="28"/>
      <c r="P240" s="28"/>
      <c r="Q240" s="28"/>
      <c r="R240" s="28"/>
      <c r="S240" s="28"/>
      <c r="T240" s="28"/>
      <c r="U240" s="28"/>
      <c r="V240" s="28"/>
      <c r="W240" s="28"/>
    </row>
    <row r="241" spans="8:23" x14ac:dyDescent="0.25">
      <c r="H241" s="28"/>
      <c r="I241" s="28"/>
      <c r="J241" s="28"/>
      <c r="K241" s="28"/>
      <c r="L241" s="28"/>
      <c r="M241" s="28"/>
      <c r="N241" s="28"/>
      <c r="O241" s="28"/>
      <c r="P241" s="28"/>
      <c r="Q241" s="28"/>
      <c r="R241" s="28"/>
      <c r="S241" s="28"/>
      <c r="T241" s="28"/>
      <c r="U241" s="28"/>
      <c r="V241" s="28"/>
      <c r="W241" s="28"/>
    </row>
    <row r="242" spans="8:23" x14ac:dyDescent="0.25">
      <c r="H242" s="28"/>
      <c r="I242" s="28"/>
      <c r="J242" s="28"/>
      <c r="K242" s="28"/>
      <c r="L242" s="28"/>
      <c r="M242" s="28"/>
      <c r="N242" s="28"/>
      <c r="O242" s="28"/>
      <c r="P242" s="28"/>
      <c r="Q242" s="28"/>
      <c r="R242" s="28"/>
      <c r="S242" s="28"/>
      <c r="T242" s="28"/>
      <c r="U242" s="28"/>
      <c r="V242" s="28"/>
      <c r="W242" s="28"/>
    </row>
    <row r="243" spans="8:23" x14ac:dyDescent="0.25">
      <c r="H243" s="28"/>
      <c r="I243" s="28"/>
      <c r="J243" s="28"/>
      <c r="K243" s="28"/>
      <c r="L243" s="28"/>
      <c r="M243" s="28"/>
      <c r="N243" s="28"/>
      <c r="O243" s="28"/>
      <c r="P243" s="28"/>
      <c r="Q243" s="28"/>
      <c r="R243" s="28"/>
      <c r="S243" s="28"/>
      <c r="T243" s="28"/>
      <c r="U243" s="28"/>
      <c r="V243" s="28"/>
      <c r="W243" s="28"/>
    </row>
    <row r="244" spans="8:23" x14ac:dyDescent="0.25">
      <c r="H244" s="28"/>
      <c r="I244" s="28"/>
      <c r="J244" s="28"/>
      <c r="K244" s="28"/>
      <c r="L244" s="28"/>
      <c r="M244" s="28"/>
      <c r="N244" s="28"/>
      <c r="O244" s="28"/>
      <c r="P244" s="28"/>
      <c r="Q244" s="28"/>
      <c r="R244" s="28"/>
      <c r="S244" s="28"/>
      <c r="T244" s="28"/>
      <c r="U244" s="28"/>
      <c r="V244" s="28"/>
      <c r="W244" s="28"/>
    </row>
    <row r="245" spans="8:23" x14ac:dyDescent="0.25">
      <c r="H245" s="28"/>
      <c r="I245" s="28"/>
      <c r="J245" s="28"/>
      <c r="K245" s="28"/>
      <c r="L245" s="28"/>
      <c r="M245" s="28"/>
      <c r="N245" s="28"/>
      <c r="O245" s="28"/>
      <c r="P245" s="28"/>
      <c r="Q245" s="28"/>
      <c r="R245" s="28"/>
      <c r="S245" s="28"/>
      <c r="T245" s="28"/>
      <c r="U245" s="28"/>
      <c r="V245" s="28"/>
      <c r="W245" s="28"/>
    </row>
    <row r="246" spans="8:23" x14ac:dyDescent="0.25">
      <c r="H246" s="28"/>
      <c r="I246" s="28"/>
      <c r="J246" s="28"/>
      <c r="K246" s="28"/>
      <c r="L246" s="28"/>
      <c r="M246" s="28"/>
      <c r="N246" s="28"/>
      <c r="O246" s="28"/>
      <c r="P246" s="28"/>
      <c r="Q246" s="28"/>
      <c r="R246" s="28"/>
      <c r="S246" s="28"/>
      <c r="T246" s="28"/>
      <c r="U246" s="28"/>
      <c r="V246" s="28"/>
      <c r="W246" s="28"/>
    </row>
    <row r="247" spans="8:23" x14ac:dyDescent="0.25">
      <c r="H247" s="28"/>
      <c r="I247" s="28"/>
      <c r="J247" s="28"/>
      <c r="K247" s="28"/>
      <c r="L247" s="28"/>
      <c r="M247" s="28"/>
      <c r="N247" s="28"/>
      <c r="O247" s="28"/>
      <c r="P247" s="28"/>
      <c r="Q247" s="28"/>
      <c r="R247" s="28"/>
      <c r="S247" s="28"/>
      <c r="T247" s="28"/>
      <c r="U247" s="28"/>
      <c r="V247" s="28"/>
      <c r="W247" s="28"/>
    </row>
    <row r="248" spans="8:23" x14ac:dyDescent="0.25">
      <c r="H248" s="28"/>
      <c r="I248" s="28"/>
      <c r="J248" s="28"/>
      <c r="K248" s="28"/>
      <c r="L248" s="28"/>
      <c r="M248" s="28"/>
      <c r="N248" s="28"/>
      <c r="O248" s="28"/>
      <c r="P248" s="28"/>
      <c r="Q248" s="28"/>
      <c r="R248" s="28"/>
      <c r="S248" s="28"/>
      <c r="T248" s="28"/>
      <c r="U248" s="28"/>
      <c r="V248" s="28"/>
      <c r="W248" s="28"/>
    </row>
    <row r="249" spans="8:23" x14ac:dyDescent="0.25">
      <c r="H249" s="28"/>
      <c r="I249" s="28"/>
      <c r="J249" s="28"/>
      <c r="K249" s="28"/>
      <c r="L249" s="28"/>
      <c r="M249" s="28"/>
      <c r="N249" s="28"/>
      <c r="O249" s="28"/>
      <c r="P249" s="28"/>
      <c r="Q249" s="28"/>
      <c r="R249" s="28"/>
      <c r="S249" s="28"/>
      <c r="T249" s="28"/>
      <c r="U249" s="28"/>
      <c r="V249" s="28"/>
      <c r="W249" s="28"/>
    </row>
    <row r="250" spans="8:23" x14ac:dyDescent="0.25">
      <c r="H250" s="28"/>
      <c r="I250" s="28"/>
      <c r="J250" s="28"/>
      <c r="K250" s="28"/>
      <c r="L250" s="28"/>
      <c r="M250" s="28"/>
      <c r="N250" s="28"/>
      <c r="O250" s="28"/>
      <c r="P250" s="28"/>
      <c r="Q250" s="28"/>
      <c r="R250" s="28"/>
      <c r="S250" s="28"/>
      <c r="T250" s="28"/>
      <c r="U250" s="28"/>
      <c r="V250" s="28"/>
      <c r="W250" s="28"/>
    </row>
    <row r="251" spans="8:23" x14ac:dyDescent="0.25">
      <c r="H251" s="28"/>
      <c r="I251" s="28"/>
      <c r="J251" s="28"/>
      <c r="K251" s="28"/>
      <c r="L251" s="28"/>
      <c r="M251" s="28"/>
      <c r="N251" s="28"/>
      <c r="O251" s="28"/>
      <c r="P251" s="28"/>
      <c r="Q251" s="28"/>
      <c r="R251" s="28"/>
      <c r="S251" s="28"/>
      <c r="T251" s="28"/>
      <c r="U251" s="28"/>
      <c r="V251" s="28"/>
      <c r="W251" s="28"/>
    </row>
  </sheetData>
  <protectedRanges>
    <protectedRange sqref="M9:M10 M39:M41 M45:M47 S12 M28:M29 M34:M35 M23:M24 S9:S10 S20 S17:S18 S28 S25:S26 M14:M17" name="Range5"/>
  </protectedRanges>
  <mergeCells count="58">
    <mergeCell ref="B53:D54"/>
    <mergeCell ref="N17:N18"/>
    <mergeCell ref="Q8:R8"/>
    <mergeCell ref="Q16:R16"/>
    <mergeCell ref="Q24:R24"/>
    <mergeCell ref="K22:L22"/>
    <mergeCell ref="K8:L8"/>
    <mergeCell ref="K13:L13"/>
    <mergeCell ref="P28:P29"/>
    <mergeCell ref="Q28:Q29"/>
    <mergeCell ref="R28:R29"/>
    <mergeCell ref="P20:P21"/>
    <mergeCell ref="Q20:Q21"/>
    <mergeCell ref="K44:L44"/>
    <mergeCell ref="J17:J18"/>
    <mergeCell ref="Q18:Q19"/>
    <mergeCell ref="P26:P27"/>
    <mergeCell ref="K17:K18"/>
    <mergeCell ref="J4:K4"/>
    <mergeCell ref="S28:S29"/>
    <mergeCell ref="T28:T29"/>
    <mergeCell ref="Q26:Q27"/>
    <mergeCell ref="R26:R27"/>
    <mergeCell ref="S26:S27"/>
    <mergeCell ref="T26:T27"/>
    <mergeCell ref="J5:T5"/>
    <mergeCell ref="R10:R11"/>
    <mergeCell ref="S10:S11"/>
    <mergeCell ref="T10:T11"/>
    <mergeCell ref="R12:R13"/>
    <mergeCell ref="S12:S13"/>
    <mergeCell ref="T12:T13"/>
    <mergeCell ref="D25:F27"/>
    <mergeCell ref="D22:F24"/>
    <mergeCell ref="Q10:Q11"/>
    <mergeCell ref="Q12:Q13"/>
    <mergeCell ref="B49:D50"/>
    <mergeCell ref="B31:C32"/>
    <mergeCell ref="B35:C36"/>
    <mergeCell ref="B45:D46"/>
    <mergeCell ref="P10:P11"/>
    <mergeCell ref="L17:L18"/>
    <mergeCell ref="M17:M18"/>
    <mergeCell ref="K27:L27"/>
    <mergeCell ref="K33:L33"/>
    <mergeCell ref="K20:L20"/>
    <mergeCell ref="J19:L19"/>
    <mergeCell ref="K38:L38"/>
    <mergeCell ref="A6:G9"/>
    <mergeCell ref="T20:T21"/>
    <mergeCell ref="A13:G14"/>
    <mergeCell ref="R18:R19"/>
    <mergeCell ref="S18:S19"/>
    <mergeCell ref="T18:T19"/>
    <mergeCell ref="P12:P13"/>
    <mergeCell ref="P18:P19"/>
    <mergeCell ref="R20:R21"/>
    <mergeCell ref="S20:S21"/>
  </mergeCells>
  <conditionalFormatting sqref="M16:M17">
    <cfRule type="expression" dxfId="12" priority="2">
      <formula>$M$98&gt;SUM($M$95:$M$96)</formula>
    </cfRule>
  </conditionalFormatting>
  <hyperlinks>
    <hyperlink ref="J4" r:id="rId1" display="https://supercykelstier.dk/koncept/design-og-anlaeg/krydsninger-paa-supercykelstier/" xr:uid="{2C9B77B6-FA26-401A-BE55-2FFC5CDAB08D}"/>
    <hyperlink ref="J4:K4" r:id="rId2" display="Link: The Concept for Cycle Superhighways - Intersections and crossings" xr:uid="{1FFA8214-EEC9-4093-92A2-E9A47DB9305A}"/>
  </hyperlinks>
  <pageMargins left="0.7" right="0.7" top="0.75" bottom="0.75" header="0.3" footer="0.3"/>
  <pageSetup paperSize="9"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C79AA-5D0F-4CB5-923E-7DAFC8473FE6}">
  <dimension ref="A1:AR124"/>
  <sheetViews>
    <sheetView topLeftCell="A4" zoomScaleNormal="100" workbookViewId="0">
      <selection activeCell="R28" sqref="R28"/>
    </sheetView>
  </sheetViews>
  <sheetFormatPr defaultColWidth="8.7109375" defaultRowHeight="15" x14ac:dyDescent="0.25"/>
  <cols>
    <col min="1" max="6" width="8.7109375" style="5"/>
    <col min="7" max="7" width="10.28515625" style="5" customWidth="1"/>
    <col min="8" max="9" width="8.7109375" style="28"/>
    <col min="10" max="10" width="20.42578125" style="28" customWidth="1"/>
    <col min="11" max="11" width="8" style="28" customWidth="1"/>
    <col min="12" max="12" width="6" style="28" customWidth="1"/>
    <col min="13" max="16" width="8.7109375" style="28"/>
    <col min="17" max="17" width="14.7109375" style="28" customWidth="1"/>
    <col min="18" max="33" width="8.7109375" style="28"/>
    <col min="34" max="35" width="0" hidden="1" customWidth="1"/>
    <col min="36" max="16384" width="8.7109375" style="28"/>
  </cols>
  <sheetData>
    <row r="1" spans="1:35" x14ac:dyDescent="0.25">
      <c r="AH1" s="28"/>
      <c r="AI1" s="28"/>
    </row>
    <row r="2" spans="1:35" x14ac:dyDescent="0.25">
      <c r="I2" s="195"/>
      <c r="J2" s="195"/>
      <c r="K2" s="195"/>
      <c r="L2" s="195"/>
      <c r="AH2" s="28"/>
      <c r="AI2" s="28"/>
    </row>
    <row r="3" spans="1:35" x14ac:dyDescent="0.25">
      <c r="I3" s="195"/>
      <c r="J3" s="195"/>
      <c r="K3" s="195"/>
      <c r="L3" s="195"/>
      <c r="AH3" s="28"/>
      <c r="AI3" s="28"/>
    </row>
    <row r="4" spans="1:35" x14ac:dyDescent="0.25">
      <c r="I4" s="195"/>
      <c r="J4" s="195"/>
      <c r="K4" s="195"/>
      <c r="L4" s="195"/>
      <c r="AH4" s="28"/>
      <c r="AI4" s="28"/>
    </row>
    <row r="5" spans="1:35" ht="15.75" customHeight="1" x14ac:dyDescent="0.35">
      <c r="I5" s="284" t="s">
        <v>125</v>
      </c>
      <c r="J5" s="308"/>
      <c r="K5" s="308"/>
      <c r="L5" s="308"/>
      <c r="M5" s="308"/>
      <c r="N5" s="308"/>
      <c r="O5" s="308"/>
      <c r="AH5" s="28"/>
      <c r="AI5" s="28"/>
    </row>
    <row r="6" spans="1:35" x14ac:dyDescent="0.25">
      <c r="AH6" s="28"/>
      <c r="AI6" s="28"/>
    </row>
    <row r="7" spans="1:35" ht="14.65" customHeight="1" x14ac:dyDescent="0.25">
      <c r="A7" s="544" t="s">
        <v>68</v>
      </c>
      <c r="B7" s="544"/>
      <c r="C7" s="544"/>
      <c r="D7" s="544"/>
      <c r="E7" s="544"/>
      <c r="F7" s="544"/>
      <c r="G7" s="544"/>
      <c r="I7" s="543" t="s">
        <v>79</v>
      </c>
      <c r="J7" s="543"/>
      <c r="AH7" s="28"/>
      <c r="AI7" s="28"/>
    </row>
    <row r="8" spans="1:35" ht="14.65" customHeight="1" x14ac:dyDescent="0.25">
      <c r="A8" s="544"/>
      <c r="B8" s="544"/>
      <c r="C8" s="544"/>
      <c r="D8" s="544"/>
      <c r="E8" s="544"/>
      <c r="F8" s="544"/>
      <c r="G8" s="544"/>
      <c r="I8" s="543"/>
      <c r="J8" s="543"/>
      <c r="K8" s="31"/>
      <c r="L8" s="31"/>
      <c r="M8" s="31"/>
      <c r="N8" s="32"/>
      <c r="O8" s="31"/>
      <c r="P8" s="31"/>
      <c r="Q8" s="31"/>
      <c r="AH8" s="28"/>
      <c r="AI8" s="28"/>
    </row>
    <row r="9" spans="1:35" ht="14.65" customHeight="1" x14ac:dyDescent="0.25">
      <c r="A9" s="544"/>
      <c r="B9" s="544"/>
      <c r="C9" s="544"/>
      <c r="D9" s="544"/>
      <c r="E9" s="544"/>
      <c r="F9" s="544"/>
      <c r="G9" s="544"/>
      <c r="I9" s="545" t="s">
        <v>183</v>
      </c>
      <c r="J9" s="545"/>
      <c r="K9" s="545"/>
      <c r="L9" s="545"/>
      <c r="M9" s="545"/>
      <c r="N9" s="545"/>
      <c r="O9" s="545"/>
      <c r="P9" s="545"/>
      <c r="Q9" s="545"/>
      <c r="R9" s="545"/>
      <c r="S9" s="545"/>
      <c r="T9" s="545"/>
      <c r="U9" s="545"/>
      <c r="V9" s="545"/>
      <c r="W9" s="545"/>
      <c r="AH9" s="28"/>
      <c r="AI9" s="28"/>
    </row>
    <row r="10" spans="1:35" ht="14.65" customHeight="1" x14ac:dyDescent="0.25">
      <c r="D10" s="210" t="s">
        <v>49</v>
      </c>
      <c r="I10" s="545" t="s">
        <v>182</v>
      </c>
      <c r="J10" s="545"/>
      <c r="K10" s="545"/>
      <c r="L10" s="545"/>
      <c r="M10" s="545"/>
      <c r="N10" s="545"/>
      <c r="O10" s="545"/>
      <c r="P10" s="545"/>
      <c r="Q10" s="545"/>
      <c r="R10" s="545"/>
      <c r="S10" s="545"/>
      <c r="T10" s="545"/>
      <c r="U10" s="545"/>
      <c r="V10" s="545"/>
      <c r="W10" s="545"/>
      <c r="AH10" s="28"/>
      <c r="AI10" s="28"/>
    </row>
    <row r="11" spans="1:35" ht="14.65" customHeight="1" x14ac:dyDescent="0.25">
      <c r="D11" s="208">
        <v>0.2</v>
      </c>
      <c r="I11" s="545" t="s">
        <v>181</v>
      </c>
      <c r="J11" s="545"/>
      <c r="K11" s="545"/>
      <c r="L11" s="545"/>
      <c r="M11" s="545"/>
      <c r="N11" s="545"/>
      <c r="O11" s="545"/>
      <c r="P11" s="545"/>
      <c r="Q11" s="545"/>
      <c r="R11" s="545"/>
      <c r="S11" s="545"/>
      <c r="T11" s="545"/>
      <c r="U11" s="545"/>
      <c r="V11" s="545"/>
      <c r="W11" s="545"/>
      <c r="AH11" s="28"/>
      <c r="AI11" s="28"/>
    </row>
    <row r="12" spans="1:35" s="195" customFormat="1" ht="14.65" customHeight="1" x14ac:dyDescent="0.25">
      <c r="A12" s="161"/>
      <c r="B12" s="161"/>
      <c r="C12" s="212"/>
      <c r="D12" s="212"/>
      <c r="E12" s="212"/>
      <c r="F12" s="212"/>
      <c r="G12" s="161"/>
      <c r="I12" s="211" t="s">
        <v>128</v>
      </c>
      <c r="J12" s="211"/>
      <c r="K12" s="211"/>
      <c r="L12" s="211"/>
      <c r="M12" s="211"/>
      <c r="N12" s="211"/>
      <c r="O12" s="211"/>
      <c r="P12" s="211"/>
      <c r="Q12" s="211"/>
      <c r="R12" s="211"/>
      <c r="S12" s="211"/>
      <c r="T12" s="211"/>
      <c r="U12" s="211"/>
      <c r="V12" s="211"/>
      <c r="W12" s="211"/>
    </row>
    <row r="13" spans="1:35" s="195" customFormat="1" ht="14.65" customHeight="1" x14ac:dyDescent="0.25">
      <c r="A13" s="469" t="s">
        <v>48</v>
      </c>
      <c r="B13" s="469"/>
      <c r="C13" s="469"/>
      <c r="D13" s="469"/>
      <c r="E13" s="469"/>
      <c r="F13" s="469"/>
      <c r="G13" s="469"/>
      <c r="I13" s="211" t="s">
        <v>85</v>
      </c>
      <c r="J13" s="213"/>
      <c r="N13" s="214"/>
    </row>
    <row r="14" spans="1:35" s="195" customFormat="1" ht="14.65" customHeight="1" x14ac:dyDescent="0.25">
      <c r="A14" s="469"/>
      <c r="B14" s="469"/>
      <c r="C14" s="469"/>
      <c r="D14" s="469"/>
      <c r="E14" s="469"/>
      <c r="F14" s="469"/>
      <c r="G14" s="469"/>
    </row>
    <row r="15" spans="1:35" s="195" customFormat="1" ht="14.65" customHeight="1" x14ac:dyDescent="0.25">
      <c r="A15" s="161"/>
      <c r="B15" s="212"/>
      <c r="C15" s="212"/>
      <c r="D15" s="212"/>
      <c r="E15" s="212"/>
      <c r="F15" s="212"/>
      <c r="G15" s="161"/>
    </row>
    <row r="16" spans="1:35" s="195" customFormat="1" ht="14.65" customHeight="1" x14ac:dyDescent="0.25">
      <c r="A16" s="161"/>
      <c r="B16" s="161"/>
      <c r="C16" s="212"/>
      <c r="D16" s="212"/>
      <c r="E16" s="212"/>
      <c r="F16" s="212"/>
      <c r="G16" s="161"/>
      <c r="J16" s="215" t="s">
        <v>84</v>
      </c>
      <c r="K16" s="272">
        <f>'Path and route course'!AO59</f>
        <v>60</v>
      </c>
      <c r="L16" s="216" t="s">
        <v>6</v>
      </c>
      <c r="M16" s="213"/>
      <c r="N16" s="214"/>
    </row>
    <row r="17" spans="1:44" s="195" customFormat="1" ht="14.65" customHeight="1" thickBot="1" x14ac:dyDescent="0.3">
      <c r="A17" s="161"/>
      <c r="B17" s="212"/>
      <c r="C17" s="226"/>
      <c r="D17" s="212"/>
      <c r="E17" s="212"/>
      <c r="F17" s="212"/>
      <c r="G17" s="161"/>
      <c r="K17" s="213"/>
      <c r="L17" s="213"/>
      <c r="M17" s="213"/>
    </row>
    <row r="18" spans="1:44" s="195" customFormat="1" ht="14.65" customHeight="1" thickBot="1" x14ac:dyDescent="0.3">
      <c r="A18" s="161"/>
      <c r="B18" s="161"/>
      <c r="C18" s="227"/>
      <c r="D18" s="161"/>
      <c r="E18" s="161"/>
      <c r="F18" s="161"/>
      <c r="G18" s="161"/>
      <c r="J18" s="217"/>
      <c r="K18" s="546" t="s">
        <v>72</v>
      </c>
      <c r="L18" s="547"/>
      <c r="M18" s="218"/>
      <c r="N18" s="219"/>
      <c r="P18" s="592" t="s">
        <v>180</v>
      </c>
      <c r="AH18" s="161"/>
      <c r="AI18" s="161"/>
    </row>
    <row r="19" spans="1:44" ht="14.65" customHeight="1" x14ac:dyDescent="0.25">
      <c r="C19" s="36"/>
      <c r="J19" s="89" t="s">
        <v>81</v>
      </c>
      <c r="K19" s="90">
        <v>100</v>
      </c>
      <c r="L19" s="91" t="s">
        <v>7</v>
      </c>
      <c r="M19" s="73">
        <v>20</v>
      </c>
      <c r="N19" s="92" t="s">
        <v>6</v>
      </c>
      <c r="P19" s="287" t="s">
        <v>80</v>
      </c>
      <c r="Q19" s="287"/>
      <c r="R19" s="591" t="s">
        <v>176</v>
      </c>
      <c r="S19" s="287"/>
      <c r="T19" s="287"/>
      <c r="U19" s="287"/>
      <c r="V19" s="287"/>
      <c r="W19" s="287"/>
      <c r="X19" s="287"/>
      <c r="Y19" s="287"/>
      <c r="Z19" s="287"/>
      <c r="AA19" s="287"/>
      <c r="AB19" s="287"/>
      <c r="AC19" s="287"/>
      <c r="AD19" s="287"/>
      <c r="AE19" s="287"/>
      <c r="AF19" s="287"/>
      <c r="AH19" s="11">
        <f>K19/100</f>
        <v>1</v>
      </c>
      <c r="AI19" s="5">
        <f>K19*M19/100</f>
        <v>20</v>
      </c>
    </row>
    <row r="20" spans="1:44" ht="15.75" x14ac:dyDescent="0.25">
      <c r="B20" s="25"/>
      <c r="C20" s="36"/>
      <c r="G20" s="41"/>
      <c r="J20" s="93" t="s">
        <v>82</v>
      </c>
      <c r="K20" s="94">
        <v>80</v>
      </c>
      <c r="L20" s="95" t="s">
        <v>7</v>
      </c>
      <c r="M20" s="76">
        <v>10</v>
      </c>
      <c r="N20" s="96" t="s">
        <v>6</v>
      </c>
      <c r="P20" s="287" t="s">
        <v>83</v>
      </c>
      <c r="Q20" s="287"/>
      <c r="R20" s="591" t="s">
        <v>177</v>
      </c>
      <c r="S20" s="287"/>
      <c r="T20" s="287"/>
      <c r="U20" s="287"/>
      <c r="V20" s="287"/>
      <c r="W20" s="287"/>
      <c r="X20" s="287"/>
      <c r="Y20" s="287"/>
      <c r="Z20" s="287"/>
      <c r="AA20" s="287"/>
      <c r="AB20" s="287"/>
      <c r="AC20" s="287"/>
      <c r="AD20" s="287"/>
      <c r="AE20" s="287"/>
      <c r="AF20" s="287"/>
      <c r="AH20" s="11">
        <f>K20/100</f>
        <v>0.8</v>
      </c>
      <c r="AI20" s="5">
        <f>K20*M20/100</f>
        <v>8</v>
      </c>
      <c r="AR20" s="29"/>
    </row>
    <row r="21" spans="1:44" x14ac:dyDescent="0.25">
      <c r="B21" s="188"/>
      <c r="C21" s="36"/>
      <c r="F21" s="189"/>
      <c r="G21" s="40"/>
      <c r="J21" s="590" t="s">
        <v>184</v>
      </c>
      <c r="K21" s="90">
        <v>50</v>
      </c>
      <c r="L21" s="91" t="s">
        <v>7</v>
      </c>
      <c r="M21" s="73">
        <v>10</v>
      </c>
      <c r="N21" s="92" t="s">
        <v>6</v>
      </c>
      <c r="P21" s="287" t="s">
        <v>174</v>
      </c>
      <c r="Q21" s="287"/>
      <c r="R21" s="591" t="s">
        <v>178</v>
      </c>
      <c r="S21" s="287"/>
      <c r="T21" s="287"/>
      <c r="U21" s="287"/>
      <c r="V21" s="287"/>
      <c r="W21" s="287"/>
      <c r="X21" s="287"/>
      <c r="Y21" s="287"/>
      <c r="Z21" s="287"/>
      <c r="AA21" s="287"/>
      <c r="AB21" s="287"/>
      <c r="AC21" s="287"/>
      <c r="AD21" s="287"/>
      <c r="AE21" s="287"/>
      <c r="AF21" s="287"/>
      <c r="AH21" s="6">
        <f>K21/100</f>
        <v>0.5</v>
      </c>
      <c r="AI21" s="5">
        <f>K21*M21/100</f>
        <v>5</v>
      </c>
      <c r="AR21" s="29"/>
    </row>
    <row r="22" spans="1:44" ht="15.6" customHeight="1" x14ac:dyDescent="0.25">
      <c r="C22" s="36"/>
      <c r="D22" s="468">
        <f>IFERROR(IF(SUM(M19:M23)=K16,SUM(AI19:AI23)/SUM(M19:M23),0),0)</f>
        <v>0.58333333333333337</v>
      </c>
      <c r="E22" s="468"/>
      <c r="F22" s="468"/>
      <c r="J22" s="97" t="s">
        <v>173</v>
      </c>
      <c r="K22" s="98">
        <v>10</v>
      </c>
      <c r="L22" s="99" t="s">
        <v>7</v>
      </c>
      <c r="M22" s="102">
        <v>20</v>
      </c>
      <c r="N22" s="100" t="s">
        <v>6</v>
      </c>
      <c r="P22" s="287" t="s">
        <v>175</v>
      </c>
      <c r="Q22" s="287"/>
      <c r="R22" s="591" t="s">
        <v>129</v>
      </c>
      <c r="S22" s="287"/>
      <c r="T22" s="287"/>
      <c r="U22" s="287"/>
      <c r="V22" s="287"/>
      <c r="W22" s="287"/>
      <c r="X22" s="287"/>
      <c r="Y22" s="287"/>
      <c r="Z22" s="287"/>
      <c r="AA22" s="287"/>
      <c r="AB22" s="287"/>
      <c r="AC22" s="287"/>
      <c r="AD22" s="287"/>
      <c r="AE22" s="287"/>
      <c r="AF22" s="287"/>
      <c r="AH22" s="6">
        <f>K22/100</f>
        <v>0.1</v>
      </c>
      <c r="AI22" s="5">
        <f>K22*M22/100</f>
        <v>2</v>
      </c>
      <c r="AR22" s="29"/>
    </row>
    <row r="23" spans="1:44" ht="15.75" thickBot="1" x14ac:dyDescent="0.3">
      <c r="C23" s="36"/>
      <c r="D23" s="468"/>
      <c r="E23" s="468"/>
      <c r="F23" s="468"/>
      <c r="J23" s="255" t="s">
        <v>130</v>
      </c>
      <c r="K23" s="101">
        <v>10</v>
      </c>
      <c r="L23" s="256" t="s">
        <v>7</v>
      </c>
      <c r="M23" s="74"/>
      <c r="N23" s="257" t="s">
        <v>6</v>
      </c>
      <c r="P23" s="287" t="s">
        <v>86</v>
      </c>
      <c r="Q23" s="287"/>
      <c r="R23" s="591" t="s">
        <v>179</v>
      </c>
      <c r="S23" s="287"/>
      <c r="T23" s="287"/>
      <c r="U23" s="287"/>
      <c r="V23" s="287"/>
      <c r="W23" s="287"/>
      <c r="X23" s="287"/>
      <c r="Y23" s="287"/>
      <c r="Z23" s="287"/>
      <c r="AA23" s="287"/>
      <c r="AB23" s="287"/>
      <c r="AC23" s="287"/>
      <c r="AD23" s="287"/>
      <c r="AE23" s="287"/>
      <c r="AF23" s="287"/>
      <c r="AH23" s="6">
        <f>K23/100</f>
        <v>0.1</v>
      </c>
      <c r="AI23" s="5">
        <f>K23*M23/100</f>
        <v>0</v>
      </c>
    </row>
    <row r="24" spans="1:44" ht="15.75" thickBot="1" x14ac:dyDescent="0.3">
      <c r="C24" s="36"/>
      <c r="D24" s="468"/>
      <c r="E24" s="468"/>
      <c r="F24" s="468"/>
      <c r="I24" s="47"/>
      <c r="J24" s="251" t="s">
        <v>84</v>
      </c>
      <c r="K24" s="252"/>
      <c r="L24" s="253"/>
      <c r="M24" s="254">
        <f>SUM(M19:M23)</f>
        <v>60</v>
      </c>
      <c r="N24" s="250" t="s">
        <v>6</v>
      </c>
      <c r="AH24" s="5"/>
      <c r="AI24" s="7"/>
    </row>
    <row r="25" spans="1:44" x14ac:dyDescent="0.25">
      <c r="C25" s="36"/>
      <c r="D25" s="469" t="s">
        <v>19</v>
      </c>
      <c r="E25" s="469"/>
      <c r="F25" s="469"/>
      <c r="J25" s="249"/>
      <c r="AH25" s="5"/>
      <c r="AI25" s="7">
        <f>SUM(AI19:AI23)</f>
        <v>35</v>
      </c>
    </row>
    <row r="26" spans="1:44" x14ac:dyDescent="0.25">
      <c r="C26" s="36"/>
      <c r="D26" s="469"/>
      <c r="E26" s="469"/>
      <c r="F26" s="469"/>
      <c r="AH26" s="5"/>
      <c r="AI26" s="5"/>
    </row>
    <row r="27" spans="1:44" x14ac:dyDescent="0.25">
      <c r="C27" s="36"/>
      <c r="D27" s="469"/>
      <c r="E27" s="469"/>
      <c r="F27" s="469"/>
      <c r="H27" s="87"/>
      <c r="AH27" s="28"/>
      <c r="AI27" s="28"/>
    </row>
    <row r="28" spans="1:44" x14ac:dyDescent="0.25">
      <c r="C28" s="36"/>
      <c r="F28" s="40"/>
      <c r="AH28" s="28"/>
      <c r="AI28" s="28"/>
    </row>
    <row r="29" spans="1:44" x14ac:dyDescent="0.25">
      <c r="J29" s="195"/>
      <c r="AH29" s="28"/>
      <c r="AI29" s="28"/>
    </row>
    <row r="30" spans="1:44" x14ac:dyDescent="0.25">
      <c r="AH30" s="28"/>
      <c r="AI30" s="28"/>
    </row>
    <row r="31" spans="1:44" x14ac:dyDescent="0.25">
      <c r="F31" s="40"/>
      <c r="AH31" s="28"/>
      <c r="AI31" s="28"/>
    </row>
    <row r="32" spans="1:44" x14ac:dyDescent="0.25">
      <c r="AH32" s="28"/>
      <c r="AI32" s="28"/>
    </row>
    <row r="33" spans="5:35" x14ac:dyDescent="0.25">
      <c r="AH33" s="28"/>
      <c r="AI33" s="28"/>
    </row>
    <row r="34" spans="5:35" x14ac:dyDescent="0.25">
      <c r="F34" s="40"/>
      <c r="AH34" s="28"/>
      <c r="AI34" s="28"/>
    </row>
    <row r="35" spans="5:35" x14ac:dyDescent="0.25">
      <c r="AH35" s="28"/>
      <c r="AI35" s="28"/>
    </row>
    <row r="36" spans="5:35" x14ac:dyDescent="0.25">
      <c r="AH36" s="28"/>
      <c r="AI36" s="28"/>
    </row>
    <row r="37" spans="5:35" x14ac:dyDescent="0.25">
      <c r="F37" s="40"/>
      <c r="AH37" s="28"/>
      <c r="AI37" s="28"/>
    </row>
    <row r="38" spans="5:35" x14ac:dyDescent="0.25">
      <c r="AH38" s="28"/>
      <c r="AI38" s="28"/>
    </row>
    <row r="39" spans="5:35" x14ac:dyDescent="0.25">
      <c r="AH39" s="28"/>
      <c r="AI39" s="28"/>
    </row>
    <row r="40" spans="5:35" x14ac:dyDescent="0.25">
      <c r="AH40" s="28"/>
      <c r="AI40" s="28"/>
    </row>
    <row r="41" spans="5:35" x14ac:dyDescent="0.25">
      <c r="AH41" s="28"/>
      <c r="AI41" s="28"/>
    </row>
    <row r="42" spans="5:35" x14ac:dyDescent="0.25">
      <c r="AH42" s="28"/>
      <c r="AI42" s="28"/>
    </row>
    <row r="43" spans="5:35" x14ac:dyDescent="0.25">
      <c r="E43" s="40"/>
      <c r="AH43" s="28"/>
      <c r="AI43" s="28"/>
    </row>
    <row r="44" spans="5:35" x14ac:dyDescent="0.25">
      <c r="AH44" s="28"/>
      <c r="AI44" s="28"/>
    </row>
    <row r="45" spans="5:35" x14ac:dyDescent="0.25">
      <c r="AH45" s="28"/>
      <c r="AI45" s="28"/>
    </row>
    <row r="46" spans="5:35" x14ac:dyDescent="0.25">
      <c r="AH46" s="28"/>
      <c r="AI46" s="28"/>
    </row>
    <row r="47" spans="5:35" x14ac:dyDescent="0.25">
      <c r="AH47" s="28"/>
      <c r="AI47" s="28"/>
    </row>
    <row r="48" spans="5:35" x14ac:dyDescent="0.25">
      <c r="AH48" s="28"/>
      <c r="AI48" s="28"/>
    </row>
    <row r="49" spans="34:35" x14ac:dyDescent="0.25">
      <c r="AH49" s="28"/>
      <c r="AI49" s="28"/>
    </row>
    <row r="50" spans="34:35" x14ac:dyDescent="0.25">
      <c r="AH50" s="28"/>
      <c r="AI50" s="28"/>
    </row>
    <row r="51" spans="34:35" x14ac:dyDescent="0.25">
      <c r="AH51" s="28"/>
      <c r="AI51" s="28"/>
    </row>
    <row r="52" spans="34:35" x14ac:dyDescent="0.25">
      <c r="AH52" s="28"/>
      <c r="AI52" s="28"/>
    </row>
    <row r="53" spans="34:35" x14ac:dyDescent="0.25">
      <c r="AH53" s="28"/>
      <c r="AI53" s="28"/>
    </row>
    <row r="54" spans="34:35" x14ac:dyDescent="0.25">
      <c r="AH54" s="28"/>
      <c r="AI54" s="28"/>
    </row>
    <row r="55" spans="34:35" x14ac:dyDescent="0.25">
      <c r="AH55" s="28"/>
      <c r="AI55" s="28"/>
    </row>
    <row r="56" spans="34:35" x14ac:dyDescent="0.25">
      <c r="AH56" s="28"/>
      <c r="AI56" s="28"/>
    </row>
    <row r="57" spans="34:35" x14ac:dyDescent="0.25">
      <c r="AH57" s="28"/>
      <c r="AI57" s="28"/>
    </row>
    <row r="58" spans="34:35" x14ac:dyDescent="0.25">
      <c r="AH58" s="28"/>
      <c r="AI58" s="28"/>
    </row>
    <row r="59" spans="34:35" x14ac:dyDescent="0.25">
      <c r="AH59" s="28"/>
      <c r="AI59" s="28"/>
    </row>
    <row r="60" spans="34:35" x14ac:dyDescent="0.25">
      <c r="AH60" s="28"/>
      <c r="AI60" s="28"/>
    </row>
    <row r="61" spans="34:35" x14ac:dyDescent="0.25">
      <c r="AH61" s="28"/>
      <c r="AI61" s="28"/>
    </row>
    <row r="62" spans="34:35" x14ac:dyDescent="0.25">
      <c r="AH62" s="28"/>
      <c r="AI62" s="28"/>
    </row>
    <row r="63" spans="34:35" x14ac:dyDescent="0.25">
      <c r="AH63" s="28"/>
      <c r="AI63" s="28"/>
    </row>
    <row r="64" spans="34:35" x14ac:dyDescent="0.25">
      <c r="AH64" s="28"/>
      <c r="AI64" s="28"/>
    </row>
    <row r="65" spans="34:35" x14ac:dyDescent="0.25">
      <c r="AH65" s="28"/>
      <c r="AI65" s="28"/>
    </row>
    <row r="66" spans="34:35" x14ac:dyDescent="0.25">
      <c r="AH66" s="28"/>
      <c r="AI66" s="28"/>
    </row>
    <row r="67" spans="34:35" x14ac:dyDescent="0.25">
      <c r="AH67" s="28"/>
      <c r="AI67" s="28"/>
    </row>
    <row r="68" spans="34:35" x14ac:dyDescent="0.25">
      <c r="AH68" s="28"/>
      <c r="AI68" s="28"/>
    </row>
    <row r="69" spans="34:35" x14ac:dyDescent="0.25">
      <c r="AH69" s="28"/>
      <c r="AI69" s="28"/>
    </row>
    <row r="70" spans="34:35" x14ac:dyDescent="0.25">
      <c r="AH70" s="28"/>
      <c r="AI70" s="28"/>
    </row>
    <row r="71" spans="34:35" x14ac:dyDescent="0.25">
      <c r="AH71" s="28"/>
      <c r="AI71" s="28"/>
    </row>
    <row r="72" spans="34:35" x14ac:dyDescent="0.25">
      <c r="AH72" s="28"/>
      <c r="AI72" s="28"/>
    </row>
    <row r="73" spans="34:35" x14ac:dyDescent="0.25">
      <c r="AH73" s="28"/>
      <c r="AI73" s="28"/>
    </row>
    <row r="74" spans="34:35" x14ac:dyDescent="0.25">
      <c r="AH74" s="28"/>
      <c r="AI74" s="28"/>
    </row>
    <row r="75" spans="34:35" x14ac:dyDescent="0.25">
      <c r="AH75" s="28"/>
      <c r="AI75" s="28"/>
    </row>
    <row r="76" spans="34:35" x14ac:dyDescent="0.25">
      <c r="AH76" s="28"/>
      <c r="AI76" s="28"/>
    </row>
    <row r="77" spans="34:35" x14ac:dyDescent="0.25">
      <c r="AH77" s="28"/>
      <c r="AI77" s="28"/>
    </row>
    <row r="78" spans="34:35" x14ac:dyDescent="0.25">
      <c r="AH78" s="28"/>
      <c r="AI78" s="28"/>
    </row>
    <row r="79" spans="34:35" x14ac:dyDescent="0.25">
      <c r="AH79" s="28"/>
      <c r="AI79" s="28"/>
    </row>
    <row r="80" spans="34:35" x14ac:dyDescent="0.25">
      <c r="AH80" s="28"/>
      <c r="AI80" s="28"/>
    </row>
    <row r="81" spans="34:35" x14ac:dyDescent="0.25">
      <c r="AH81" s="28"/>
      <c r="AI81" s="28"/>
    </row>
    <row r="82" spans="34:35" x14ac:dyDescent="0.25">
      <c r="AH82" s="28"/>
      <c r="AI82" s="28"/>
    </row>
    <row r="83" spans="34:35" x14ac:dyDescent="0.25">
      <c r="AH83" s="28"/>
      <c r="AI83" s="28"/>
    </row>
    <row r="84" spans="34:35" x14ac:dyDescent="0.25">
      <c r="AH84" s="28"/>
      <c r="AI84" s="28"/>
    </row>
    <row r="85" spans="34:35" x14ac:dyDescent="0.25">
      <c r="AH85" s="28"/>
      <c r="AI85" s="28"/>
    </row>
    <row r="86" spans="34:35" x14ac:dyDescent="0.25">
      <c r="AH86" s="28"/>
      <c r="AI86" s="28"/>
    </row>
    <row r="87" spans="34:35" x14ac:dyDescent="0.25">
      <c r="AH87" s="28"/>
      <c r="AI87" s="28"/>
    </row>
    <row r="88" spans="34:35" x14ac:dyDescent="0.25">
      <c r="AH88" s="28"/>
      <c r="AI88" s="28"/>
    </row>
    <row r="89" spans="34:35" x14ac:dyDescent="0.25">
      <c r="AH89" s="28"/>
      <c r="AI89" s="28"/>
    </row>
    <row r="90" spans="34:35" x14ac:dyDescent="0.25">
      <c r="AH90" s="28"/>
      <c r="AI90" s="28"/>
    </row>
    <row r="91" spans="34:35" x14ac:dyDescent="0.25">
      <c r="AH91" s="28"/>
      <c r="AI91" s="28"/>
    </row>
    <row r="92" spans="34:35" x14ac:dyDescent="0.25">
      <c r="AH92" s="28"/>
      <c r="AI92" s="28"/>
    </row>
    <row r="93" spans="34:35" x14ac:dyDescent="0.25">
      <c r="AH93" s="28"/>
      <c r="AI93" s="28"/>
    </row>
    <row r="94" spans="34:35" x14ac:dyDescent="0.25">
      <c r="AH94" s="28"/>
      <c r="AI94" s="28"/>
    </row>
    <row r="95" spans="34:35" x14ac:dyDescent="0.25">
      <c r="AH95" s="28"/>
      <c r="AI95" s="28"/>
    </row>
    <row r="96" spans="34:35" x14ac:dyDescent="0.25">
      <c r="AH96" s="28"/>
      <c r="AI96" s="28"/>
    </row>
    <row r="97" spans="34:35" x14ac:dyDescent="0.25">
      <c r="AH97" s="28"/>
      <c r="AI97" s="28"/>
    </row>
    <row r="98" spans="34:35" x14ac:dyDescent="0.25">
      <c r="AH98" s="28"/>
      <c r="AI98" s="28"/>
    </row>
    <row r="99" spans="34:35" x14ac:dyDescent="0.25">
      <c r="AH99" s="28"/>
      <c r="AI99" s="28"/>
    </row>
    <row r="100" spans="34:35" x14ac:dyDescent="0.25">
      <c r="AH100" s="28"/>
      <c r="AI100" s="28"/>
    </row>
    <row r="101" spans="34:35" x14ac:dyDescent="0.25">
      <c r="AH101" s="28"/>
      <c r="AI101" s="28"/>
    </row>
    <row r="102" spans="34:35" x14ac:dyDescent="0.25">
      <c r="AH102" s="28"/>
      <c r="AI102" s="28"/>
    </row>
    <row r="103" spans="34:35" x14ac:dyDescent="0.25">
      <c r="AH103" s="28"/>
      <c r="AI103" s="28"/>
    </row>
    <row r="104" spans="34:35" x14ac:dyDescent="0.25">
      <c r="AH104" s="28"/>
      <c r="AI104" s="28"/>
    </row>
    <row r="105" spans="34:35" x14ac:dyDescent="0.25">
      <c r="AH105" s="28"/>
      <c r="AI105" s="28"/>
    </row>
    <row r="106" spans="34:35" x14ac:dyDescent="0.25">
      <c r="AH106" s="28"/>
      <c r="AI106" s="28"/>
    </row>
    <row r="107" spans="34:35" x14ac:dyDescent="0.25">
      <c r="AH107" s="28"/>
      <c r="AI107" s="28"/>
    </row>
    <row r="108" spans="34:35" x14ac:dyDescent="0.25">
      <c r="AH108" s="28"/>
      <c r="AI108" s="28"/>
    </row>
    <row r="109" spans="34:35" x14ac:dyDescent="0.25">
      <c r="AH109" s="28"/>
      <c r="AI109" s="28"/>
    </row>
    <row r="110" spans="34:35" x14ac:dyDescent="0.25">
      <c r="AH110" s="28"/>
      <c r="AI110" s="28"/>
    </row>
    <row r="111" spans="34:35" x14ac:dyDescent="0.25">
      <c r="AH111" s="28"/>
      <c r="AI111" s="28"/>
    </row>
    <row r="112" spans="34:35" x14ac:dyDescent="0.25">
      <c r="AH112" s="28"/>
      <c r="AI112" s="28"/>
    </row>
    <row r="113" spans="34:35" x14ac:dyDescent="0.25">
      <c r="AH113" s="28"/>
      <c r="AI113" s="28"/>
    </row>
    <row r="114" spans="34:35" x14ac:dyDescent="0.25">
      <c r="AH114" s="28"/>
      <c r="AI114" s="28"/>
    </row>
    <row r="115" spans="34:35" x14ac:dyDescent="0.25">
      <c r="AH115" s="28"/>
      <c r="AI115" s="28"/>
    </row>
    <row r="116" spans="34:35" x14ac:dyDescent="0.25">
      <c r="AH116" s="28"/>
      <c r="AI116" s="28"/>
    </row>
    <row r="117" spans="34:35" x14ac:dyDescent="0.25">
      <c r="AH117" s="28"/>
      <c r="AI117" s="28"/>
    </row>
    <row r="118" spans="34:35" x14ac:dyDescent="0.25">
      <c r="AH118" s="28"/>
      <c r="AI118" s="28"/>
    </row>
    <row r="119" spans="34:35" x14ac:dyDescent="0.25">
      <c r="AH119" s="28"/>
      <c r="AI119" s="28"/>
    </row>
    <row r="120" spans="34:35" x14ac:dyDescent="0.25">
      <c r="AH120" s="28"/>
      <c r="AI120" s="28"/>
    </row>
    <row r="121" spans="34:35" x14ac:dyDescent="0.25">
      <c r="AH121" s="28"/>
      <c r="AI121" s="28"/>
    </row>
    <row r="122" spans="34:35" x14ac:dyDescent="0.25">
      <c r="AH122" s="28"/>
      <c r="AI122" s="28"/>
    </row>
    <row r="123" spans="34:35" x14ac:dyDescent="0.25">
      <c r="AH123" s="28"/>
      <c r="AI123" s="28"/>
    </row>
    <row r="124" spans="34:35" x14ac:dyDescent="0.25">
      <c r="AH124" s="28"/>
      <c r="AI124" s="28"/>
    </row>
  </sheetData>
  <protectedRanges>
    <protectedRange sqref="M19:M23" name="Range4"/>
  </protectedRanges>
  <mergeCells count="9">
    <mergeCell ref="D25:F27"/>
    <mergeCell ref="I7:J8"/>
    <mergeCell ref="A7:G9"/>
    <mergeCell ref="A13:G14"/>
    <mergeCell ref="I9:W9"/>
    <mergeCell ref="I10:W10"/>
    <mergeCell ref="I11:W11"/>
    <mergeCell ref="D22:F24"/>
    <mergeCell ref="K18:L18"/>
  </mergeCells>
  <conditionalFormatting sqref="M19:M23">
    <cfRule type="expression" dxfId="11" priority="1">
      <formula>SUM($M$19:$M$23)=$K$16</formula>
    </cfRule>
    <cfRule type="expression" dxfId="10" priority="2">
      <formula>SUM($M$19:$M$23)&lt;&gt;$K$16</formula>
    </cfRule>
    <cfRule type="expression" dxfId="9" priority="10">
      <formula>SUM($M$98:$M$102)&gt;$K$95</formula>
    </cfRule>
  </conditionalFormatting>
  <conditionalFormatting sqref="M24">
    <cfRule type="expression" dxfId="8" priority="5">
      <formula>M24=K16</formula>
    </cfRule>
    <cfRule type="expression" dxfId="7" priority="6">
      <formula>M24&lt;&gt;K16</formula>
    </cfRule>
  </conditionalFormatting>
  <hyperlinks>
    <hyperlink ref="I5" r:id="rId1" location="additional-course-elements" xr:uid="{F820A359-47BC-4128-982B-AADDE708BAEA}"/>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473EF-E703-4207-B1A6-C501C92B1BA7}">
  <sheetPr codeName="Ark6"/>
  <dimension ref="A1:AH41"/>
  <sheetViews>
    <sheetView topLeftCell="A4" zoomScale="80" zoomScaleNormal="80" workbookViewId="0">
      <selection activeCell="J27" sqref="J27"/>
    </sheetView>
  </sheetViews>
  <sheetFormatPr defaultColWidth="8.7109375" defaultRowHeight="15" x14ac:dyDescent="0.25"/>
  <cols>
    <col min="1" max="6" width="8.7109375" style="5"/>
    <col min="7" max="7" width="11.140625" style="5" customWidth="1"/>
    <col min="8" max="9" width="8.7109375" style="28"/>
    <col min="10" max="10" width="39.28515625" style="28" customWidth="1"/>
    <col min="11" max="23" width="8.7109375" style="28"/>
    <col min="24" max="24" width="10.5703125" style="28" hidden="1" customWidth="1"/>
    <col min="25" max="25" width="15.42578125" style="28" hidden="1" customWidth="1"/>
    <col min="26" max="26" width="12.42578125" style="28" hidden="1" customWidth="1"/>
    <col min="27" max="28" width="8.7109375" style="28" hidden="1" customWidth="1"/>
    <col min="29" max="30" width="8.7109375" style="28"/>
    <col min="31" max="31" width="10.7109375" style="28" customWidth="1"/>
    <col min="32" max="16384" width="8.7109375" style="28"/>
  </cols>
  <sheetData>
    <row r="1" spans="1:34" x14ac:dyDescent="0.25">
      <c r="V1" s="29"/>
      <c r="AH1" s="29"/>
    </row>
    <row r="2" spans="1:34" x14ac:dyDescent="0.25">
      <c r="I2" s="548"/>
      <c r="J2" s="548"/>
      <c r="V2" s="29"/>
      <c r="AH2" s="29"/>
    </row>
    <row r="3" spans="1:34" x14ac:dyDescent="0.25">
      <c r="I3" s="548"/>
      <c r="J3" s="548"/>
      <c r="AH3" s="29"/>
    </row>
    <row r="4" spans="1:34" ht="6.75" customHeight="1" x14ac:dyDescent="0.25">
      <c r="I4" s="548"/>
      <c r="J4" s="548"/>
      <c r="AH4" s="29"/>
    </row>
    <row r="5" spans="1:34" ht="24.75" customHeight="1" x14ac:dyDescent="0.25">
      <c r="I5" s="286" t="s">
        <v>123</v>
      </c>
      <c r="J5" s="310"/>
      <c r="K5" s="310"/>
      <c r="L5" s="29"/>
      <c r="M5" s="29"/>
      <c r="AH5" s="29"/>
    </row>
    <row r="6" spans="1:34" ht="22.5" customHeight="1" x14ac:dyDescent="0.25">
      <c r="AH6" s="29"/>
    </row>
    <row r="7" spans="1:34" ht="14.65" customHeight="1" x14ac:dyDescent="0.25">
      <c r="B7" s="544" t="s">
        <v>69</v>
      </c>
      <c r="C7" s="544"/>
      <c r="D7" s="544"/>
      <c r="E7" s="544"/>
      <c r="F7" s="544"/>
      <c r="AH7" s="29"/>
    </row>
    <row r="8" spans="1:34" ht="15" customHeight="1" x14ac:dyDescent="0.25">
      <c r="B8" s="544"/>
      <c r="C8" s="544"/>
      <c r="D8" s="544"/>
      <c r="E8" s="544"/>
      <c r="F8" s="544"/>
      <c r="AH8" s="29"/>
    </row>
    <row r="9" spans="1:34" x14ac:dyDescent="0.25">
      <c r="B9" s="544"/>
      <c r="C9" s="544"/>
      <c r="D9" s="544"/>
      <c r="E9" s="544"/>
      <c r="F9" s="544"/>
      <c r="AF9" s="84"/>
      <c r="AG9" s="84"/>
      <c r="AH9" s="29"/>
    </row>
    <row r="10" spans="1:34" ht="21" x14ac:dyDescent="0.35">
      <c r="D10" s="203" t="s">
        <v>87</v>
      </c>
      <c r="I10" s="104" t="s">
        <v>131</v>
      </c>
      <c r="J10" s="31"/>
      <c r="K10" s="31"/>
      <c r="L10" s="31"/>
      <c r="N10" s="81"/>
      <c r="V10" s="29"/>
      <c r="AH10" s="29"/>
    </row>
    <row r="11" spans="1:34" ht="15" customHeight="1" x14ac:dyDescent="0.25">
      <c r="D11" s="208">
        <v>0.15</v>
      </c>
      <c r="I11" s="32"/>
      <c r="J11" s="31"/>
      <c r="K11" s="31"/>
      <c r="L11" s="31"/>
      <c r="N11" s="81"/>
      <c r="V11" s="29"/>
      <c r="AH11" s="29"/>
    </row>
    <row r="12" spans="1:34" ht="15.6" customHeight="1" x14ac:dyDescent="0.25">
      <c r="C12" s="212"/>
      <c r="D12" s="212"/>
      <c r="E12" s="212"/>
      <c r="F12" s="212"/>
      <c r="J12" s="118"/>
      <c r="K12" s="32"/>
      <c r="L12" s="32"/>
      <c r="N12" s="81"/>
      <c r="Q12" s="29"/>
      <c r="V12" s="29"/>
      <c r="X12" s="5" t="s">
        <v>13</v>
      </c>
      <c r="Y12" s="12">
        <f>'Path and route course'!AO59</f>
        <v>60</v>
      </c>
      <c r="Z12" s="5"/>
      <c r="AA12" s="5"/>
      <c r="AB12" s="5"/>
      <c r="AH12" s="29"/>
    </row>
    <row r="13" spans="1:34" ht="14.65" customHeight="1" x14ac:dyDescent="0.25">
      <c r="A13" s="553" t="s">
        <v>48</v>
      </c>
      <c r="B13" s="553"/>
      <c r="C13" s="553"/>
      <c r="D13" s="553"/>
      <c r="E13" s="553"/>
      <c r="F13" s="553"/>
      <c r="G13" s="553"/>
      <c r="I13" s="32"/>
      <c r="J13" s="258" t="s">
        <v>84</v>
      </c>
      <c r="K13" s="103">
        <f>'Path and route course'!AO59</f>
        <v>60</v>
      </c>
      <c r="L13" s="103" t="s">
        <v>6</v>
      </c>
      <c r="N13" s="81"/>
      <c r="Q13" s="29"/>
      <c r="V13" s="29"/>
      <c r="X13" s="5"/>
      <c r="Y13" s="5"/>
      <c r="Z13" s="5"/>
      <c r="AA13" s="5"/>
      <c r="AB13" s="5"/>
      <c r="AH13" s="29"/>
    </row>
    <row r="14" spans="1:34" ht="14.65" customHeight="1" x14ac:dyDescent="0.25">
      <c r="A14" s="553"/>
      <c r="B14" s="553"/>
      <c r="C14" s="553"/>
      <c r="D14" s="553"/>
      <c r="E14" s="553"/>
      <c r="F14" s="553"/>
      <c r="G14" s="553"/>
      <c r="I14" s="31"/>
      <c r="J14" s="31"/>
      <c r="K14" s="31"/>
      <c r="L14" s="31"/>
      <c r="Q14" s="29"/>
      <c r="V14" s="29"/>
      <c r="X14" s="5"/>
      <c r="Y14" s="5"/>
      <c r="Z14" s="5"/>
      <c r="AA14" s="5"/>
      <c r="AB14" s="5"/>
      <c r="AH14" s="29"/>
    </row>
    <row r="15" spans="1:34" ht="15" customHeight="1" thickBot="1" x14ac:dyDescent="0.3">
      <c r="B15" s="212"/>
      <c r="C15" s="212"/>
      <c r="D15" s="212"/>
      <c r="E15" s="212"/>
      <c r="F15" s="212"/>
      <c r="I15" s="31"/>
      <c r="J15" s="32" t="s">
        <v>185</v>
      </c>
      <c r="K15" s="31"/>
      <c r="L15" s="31"/>
      <c r="Q15" s="29"/>
      <c r="V15" s="29"/>
      <c r="X15" s="5"/>
      <c r="Y15" s="5"/>
      <c r="Z15" s="5"/>
      <c r="AA15" s="5"/>
      <c r="AB15" s="5"/>
      <c r="AH15" s="29"/>
    </row>
    <row r="16" spans="1:34" ht="15" customHeight="1" thickBot="1" x14ac:dyDescent="0.3">
      <c r="B16" s="212"/>
      <c r="C16" s="212"/>
      <c r="D16" s="212"/>
      <c r="E16" s="212"/>
      <c r="F16" s="212"/>
      <c r="J16" s="107"/>
      <c r="K16" s="551" t="s">
        <v>72</v>
      </c>
      <c r="L16" s="552"/>
      <c r="M16" s="108" t="s">
        <v>92</v>
      </c>
      <c r="N16" s="109" t="s">
        <v>93</v>
      </c>
      <c r="O16" s="110"/>
      <c r="V16" s="29"/>
      <c r="X16" s="105">
        <f>K17</f>
        <v>80</v>
      </c>
      <c r="Y16" s="14">
        <f>IF(SUM(M17:N17)&gt;0,M17/$Y$12,0)</f>
        <v>0.33333333333333331</v>
      </c>
      <c r="Z16" s="14">
        <f>Y16*X16</f>
        <v>26.666666666666664</v>
      </c>
      <c r="AA16" s="5"/>
      <c r="AB16" s="5"/>
      <c r="AC16" s="242"/>
      <c r="AD16" s="243"/>
      <c r="AE16" s="242"/>
      <c r="AH16" s="29"/>
    </row>
    <row r="17" spans="2:34" ht="14.65" customHeight="1" x14ac:dyDescent="0.25">
      <c r="B17" s="212"/>
      <c r="C17" s="220"/>
      <c r="D17" s="212"/>
      <c r="E17" s="212"/>
      <c r="F17" s="212"/>
      <c r="J17" s="111" t="s">
        <v>88</v>
      </c>
      <c r="K17" s="112">
        <v>80</v>
      </c>
      <c r="L17" s="113" t="s">
        <v>7</v>
      </c>
      <c r="M17" s="73">
        <v>20</v>
      </c>
      <c r="N17" s="73">
        <v>15</v>
      </c>
      <c r="O17" s="114" t="s">
        <v>6</v>
      </c>
      <c r="Q17" s="84"/>
      <c r="V17" s="29"/>
      <c r="X17" s="105">
        <f t="shared" ref="X17:X18" si="0">K18</f>
        <v>100</v>
      </c>
      <c r="Y17" s="14">
        <f>IF(SUM(M18:N18)&gt;0,M18/$Y$12,0)</f>
        <v>0.16666666666666666</v>
      </c>
      <c r="Z17" s="14">
        <f t="shared" ref="Z17:Z18" si="1">Y17*X17</f>
        <v>16.666666666666664</v>
      </c>
      <c r="AA17" s="9"/>
      <c r="AB17" s="5"/>
      <c r="AH17" s="29"/>
    </row>
    <row r="18" spans="2:34" x14ac:dyDescent="0.25">
      <c r="C18" s="37"/>
      <c r="J18" s="115" t="s">
        <v>89</v>
      </c>
      <c r="K18" s="112">
        <v>100</v>
      </c>
      <c r="L18" s="113" t="s">
        <v>7</v>
      </c>
      <c r="M18" s="73">
        <v>10</v>
      </c>
      <c r="N18" s="73">
        <v>5</v>
      </c>
      <c r="O18" s="114" t="s">
        <v>6</v>
      </c>
      <c r="Q18" s="84"/>
      <c r="R18" s="84"/>
      <c r="S18" s="84"/>
      <c r="T18" s="84"/>
      <c r="V18" s="29"/>
      <c r="X18" s="105">
        <f t="shared" si="0"/>
        <v>80</v>
      </c>
      <c r="Y18" s="14">
        <f>IF(SUM(M19:N19)&gt;0,M19/$Y$12,0)</f>
        <v>0</v>
      </c>
      <c r="Z18" s="14">
        <f t="shared" si="1"/>
        <v>0</v>
      </c>
      <c r="AA18" s="5"/>
      <c r="AB18" s="5"/>
      <c r="AH18" s="29"/>
    </row>
    <row r="19" spans="2:34" x14ac:dyDescent="0.25">
      <c r="C19" s="37"/>
      <c r="J19" s="259" t="s">
        <v>186</v>
      </c>
      <c r="K19" s="260">
        <v>80</v>
      </c>
      <c r="L19" s="261" t="s">
        <v>7</v>
      </c>
      <c r="M19" s="76"/>
      <c r="N19" s="102">
        <v>10</v>
      </c>
      <c r="O19" s="262" t="s">
        <v>6</v>
      </c>
      <c r="T19" s="84"/>
      <c r="V19" s="29"/>
      <c r="X19" s="5"/>
      <c r="Y19" s="5"/>
      <c r="Z19" s="17">
        <f>IF(SUM(M17:N19)&lt;&gt;Y12,0,SUM(Z16:Z18))</f>
        <v>43.333333333333329</v>
      </c>
      <c r="AA19" s="5">
        <f>Z19/100</f>
        <v>0.43333333333333329</v>
      </c>
      <c r="AB19" s="5"/>
      <c r="AH19" s="29"/>
    </row>
    <row r="20" spans="2:34" ht="14.65" customHeight="1" thickBot="1" x14ac:dyDescent="0.3">
      <c r="C20" s="221"/>
      <c r="D20" s="25"/>
      <c r="F20" s="41"/>
      <c r="I20" s="47"/>
      <c r="J20" s="266" t="s">
        <v>84</v>
      </c>
      <c r="K20" s="263"/>
      <c r="L20" s="264"/>
      <c r="M20" s="549">
        <f>SUM(M17:N19)</f>
        <v>60</v>
      </c>
      <c r="N20" s="550"/>
      <c r="O20" s="265" t="s">
        <v>6</v>
      </c>
      <c r="V20" s="29"/>
      <c r="X20" s="5" t="s">
        <v>25</v>
      </c>
      <c r="Y20" s="12">
        <f>'Intersections and crossings'!M10</f>
        <v>1</v>
      </c>
      <c r="Z20" s="5"/>
      <c r="AA20" s="5"/>
      <c r="AB20" s="5"/>
      <c r="AH20" s="29"/>
    </row>
    <row r="21" spans="2:34" ht="14.65" customHeight="1" x14ac:dyDescent="0.25">
      <c r="B21" s="25"/>
      <c r="C21" s="221"/>
      <c r="D21" s="25"/>
      <c r="F21" s="41"/>
      <c r="J21" s="249"/>
      <c r="K21" s="29"/>
      <c r="V21" s="29"/>
      <c r="X21" s="13">
        <f>K26</f>
        <v>100</v>
      </c>
      <c r="Y21" s="18">
        <f>IFERROR(IF(SUM(M26:M27)&lt;&gt;Y20,0,(M26/Y20)),0)</f>
        <v>1</v>
      </c>
      <c r="Z21" s="15">
        <f>Y21*X21</f>
        <v>100</v>
      </c>
      <c r="AA21" s="5"/>
      <c r="AB21" s="5"/>
      <c r="AH21" s="29"/>
    </row>
    <row r="22" spans="2:34" ht="14.65" customHeight="1" x14ac:dyDescent="0.25">
      <c r="B22" s="25"/>
      <c r="C22" s="221"/>
      <c r="D22" s="468">
        <f>IF(OR(SUM(M17:N19)&lt;&gt;Y12,SUM(M26:N27)&lt;&gt;Y20),"0",Z26)</f>
        <v>0.57499999999999996</v>
      </c>
      <c r="E22" s="468"/>
      <c r="F22" s="468"/>
      <c r="G22" s="25"/>
      <c r="J22" s="103" t="s">
        <v>90</v>
      </c>
      <c r="K22" s="304">
        <f>Y20</f>
        <v>1</v>
      </c>
      <c r="L22" s="103" t="s">
        <v>167</v>
      </c>
      <c r="V22" s="29"/>
      <c r="X22" s="13">
        <f>K27</f>
        <v>30</v>
      </c>
      <c r="Y22" s="18">
        <f>IFERROR(IF(SUM(M26:M27)&lt;&gt;Y20,0,(M27/Y20)),0)</f>
        <v>0</v>
      </c>
      <c r="Z22" s="15">
        <f>Y22*X22</f>
        <v>0</v>
      </c>
      <c r="AA22" s="5"/>
      <c r="AB22" s="5"/>
      <c r="AH22" s="29"/>
    </row>
    <row r="23" spans="2:34" ht="14.65" customHeight="1" x14ac:dyDescent="0.25">
      <c r="B23" s="25"/>
      <c r="C23" s="221"/>
      <c r="D23" s="468"/>
      <c r="E23" s="468"/>
      <c r="F23" s="468"/>
      <c r="V23" s="29"/>
      <c r="X23" s="5"/>
      <c r="Y23" s="5"/>
      <c r="Z23" s="17">
        <f>SUM(Z21:Z22)</f>
        <v>100</v>
      </c>
      <c r="AA23" s="5">
        <f>Z23/100</f>
        <v>1</v>
      </c>
      <c r="AB23" s="5"/>
      <c r="AH23" s="29"/>
    </row>
    <row r="24" spans="2:34" ht="14.65" customHeight="1" thickBot="1" x14ac:dyDescent="0.3">
      <c r="B24" s="25"/>
      <c r="C24" s="221"/>
      <c r="D24" s="468"/>
      <c r="E24" s="468"/>
      <c r="F24" s="468"/>
      <c r="G24" s="40"/>
      <c r="J24" s="32" t="s">
        <v>200</v>
      </c>
      <c r="V24" s="29"/>
      <c r="X24" s="5"/>
      <c r="Y24" s="5"/>
      <c r="Z24" s="5"/>
      <c r="AA24" s="5"/>
      <c r="AB24" s="5"/>
      <c r="AH24" s="29"/>
    </row>
    <row r="25" spans="2:34" ht="14.65" customHeight="1" thickBot="1" x14ac:dyDescent="0.3">
      <c r="B25" s="25"/>
      <c r="C25" s="221"/>
      <c r="D25" s="469" t="s">
        <v>19</v>
      </c>
      <c r="E25" s="469"/>
      <c r="F25" s="469"/>
      <c r="J25" s="107"/>
      <c r="K25" s="551" t="s">
        <v>72</v>
      </c>
      <c r="L25" s="552"/>
      <c r="M25" s="108"/>
      <c r="N25" s="110"/>
      <c r="V25" s="29"/>
      <c r="X25" s="5"/>
      <c r="Y25" s="5" t="s">
        <v>14</v>
      </c>
      <c r="Z25" s="14">
        <f>IF(Y20&gt;0,(Z19*3+Z23)/4,Z19)</f>
        <v>57.5</v>
      </c>
      <c r="AA25" s="5"/>
      <c r="AB25" s="5"/>
      <c r="AH25" s="29"/>
    </row>
    <row r="26" spans="2:34" ht="14.65" customHeight="1" x14ac:dyDescent="0.25">
      <c r="B26" s="25"/>
      <c r="C26" s="221"/>
      <c r="D26" s="469"/>
      <c r="E26" s="469"/>
      <c r="F26" s="469"/>
      <c r="J26" s="158" t="s">
        <v>91</v>
      </c>
      <c r="K26" s="159">
        <v>100</v>
      </c>
      <c r="L26" s="160" t="s">
        <v>7</v>
      </c>
      <c r="M26" s="302">
        <v>1</v>
      </c>
      <c r="N26" s="594" t="s">
        <v>167</v>
      </c>
      <c r="V26" s="29"/>
      <c r="X26" s="5"/>
      <c r="Y26" s="5"/>
      <c r="Z26" s="19">
        <f>Z25/100</f>
        <v>0.57499999999999996</v>
      </c>
      <c r="AA26" s="5"/>
      <c r="AB26" s="5"/>
      <c r="AH26" s="29"/>
    </row>
    <row r="27" spans="2:34" ht="31.5" customHeight="1" thickBot="1" x14ac:dyDescent="0.3">
      <c r="B27" s="25"/>
      <c r="C27" s="221"/>
      <c r="D27" s="469"/>
      <c r="E27" s="469"/>
      <c r="F27" s="469"/>
      <c r="J27" s="593" t="s">
        <v>187</v>
      </c>
      <c r="K27" s="116">
        <v>30</v>
      </c>
      <c r="L27" s="117" t="s">
        <v>7</v>
      </c>
      <c r="M27" s="303"/>
      <c r="N27" s="595" t="s">
        <v>167</v>
      </c>
      <c r="V27" s="29"/>
      <c r="X27" s="5"/>
      <c r="Y27" s="12"/>
      <c r="Z27" s="5"/>
      <c r="AA27" s="5"/>
      <c r="AB27" s="5"/>
      <c r="AH27" s="29"/>
    </row>
    <row r="28" spans="2:34" ht="15.75" x14ac:dyDescent="0.25">
      <c r="B28" s="188"/>
      <c r="C28" s="221"/>
      <c r="D28" s="25"/>
      <c r="F28" s="189"/>
      <c r="V28" s="29"/>
    </row>
    <row r="29" spans="2:34" x14ac:dyDescent="0.25">
      <c r="V29" s="29"/>
    </row>
    <row r="30" spans="2:34" x14ac:dyDescent="0.25">
      <c r="V30" s="29"/>
      <c r="AE30" s="244"/>
    </row>
    <row r="31" spans="2:34" ht="15" customHeight="1" x14ac:dyDescent="0.25">
      <c r="B31" s="5" t="str">
        <f>J15</f>
        <v>Lighting on the route</v>
      </c>
      <c r="O31" s="29"/>
      <c r="P31" s="29"/>
      <c r="Q31" s="29"/>
      <c r="V31" s="29"/>
      <c r="AE31" s="245"/>
    </row>
    <row r="32" spans="2:34" ht="15" customHeight="1" x14ac:dyDescent="0.25">
      <c r="B32" s="37"/>
      <c r="C32" s="37"/>
      <c r="D32" s="37"/>
      <c r="E32" s="37"/>
      <c r="F32" s="120">
        <f>IF(OR(SUM(M17:N19)&lt;&gt;Y12),"0",AA19)</f>
        <v>0.43333333333333329</v>
      </c>
      <c r="P32" s="49"/>
      <c r="V32" s="29"/>
    </row>
    <row r="33" spans="2:24" ht="15" customHeight="1" x14ac:dyDescent="0.25">
      <c r="J33" s="106"/>
    </row>
    <row r="34" spans="2:24" ht="15" customHeight="1" x14ac:dyDescent="0.25">
      <c r="B34" s="5" t="str">
        <f>J24</f>
        <v>Lighting in tunnels/underpasses</v>
      </c>
      <c r="H34" s="87"/>
      <c r="J34" s="106"/>
    </row>
    <row r="35" spans="2:24" ht="15" customHeight="1" x14ac:dyDescent="0.25">
      <c r="B35" s="37"/>
      <c r="C35" s="37"/>
      <c r="D35" s="37"/>
      <c r="E35" s="37"/>
      <c r="F35" s="120">
        <f>IF(OR(SUM(M26:M27)&lt;&gt;Y20),"0",AA23)</f>
        <v>1</v>
      </c>
    </row>
    <row r="36" spans="2:24" ht="15" customHeight="1" x14ac:dyDescent="0.25"/>
    <row r="37" spans="2:24" ht="15" customHeight="1" x14ac:dyDescent="0.25"/>
    <row r="38" spans="2:24" ht="15" customHeight="1" x14ac:dyDescent="0.25">
      <c r="F38" s="40"/>
    </row>
    <row r="39" spans="2:24" ht="15" customHeight="1" x14ac:dyDescent="0.25">
      <c r="I39" s="87"/>
    </row>
    <row r="40" spans="2:24" ht="15" customHeight="1" x14ac:dyDescent="0.25"/>
    <row r="41" spans="2:24" ht="15" customHeight="1" x14ac:dyDescent="0.25">
      <c r="J41" s="195"/>
      <c r="X41" s="241"/>
    </row>
  </sheetData>
  <protectedRanges>
    <protectedRange sqref="M17:N19 M26:M27" name="Range3"/>
  </protectedRanges>
  <mergeCells count="8">
    <mergeCell ref="I2:J4"/>
    <mergeCell ref="M20:N20"/>
    <mergeCell ref="D25:F27"/>
    <mergeCell ref="B7:F9"/>
    <mergeCell ref="K16:L16"/>
    <mergeCell ref="A13:G14"/>
    <mergeCell ref="D22:F24"/>
    <mergeCell ref="K25:L25"/>
  </mergeCells>
  <conditionalFormatting sqref="M26:M27">
    <cfRule type="expression" dxfId="6" priority="1">
      <formula>SUM($M$26:$M$27)&lt;&gt;$K$22</formula>
    </cfRule>
    <cfRule type="expression" dxfId="5" priority="4">
      <formula>SUM(M26:M27)=K22</formula>
    </cfRule>
  </conditionalFormatting>
  <conditionalFormatting sqref="M17:N19">
    <cfRule type="expression" dxfId="4" priority="2">
      <formula>SUM($M$17:$N$19)&lt;&gt;$K$13</formula>
    </cfRule>
    <cfRule type="expression" dxfId="3" priority="3">
      <formula>SUM($M$17:$N$19=$K$13)</formula>
    </cfRule>
    <cfRule type="expression" dxfId="2" priority="10">
      <formula>SUM($M$124:$N$126)&gt;$K$120</formula>
    </cfRule>
  </conditionalFormatting>
  <conditionalFormatting sqref="M20:N20">
    <cfRule type="expression" dxfId="1" priority="6">
      <formula>M20=K13</formula>
    </cfRule>
    <cfRule type="expression" dxfId="0" priority="7">
      <formula>M20&lt;&gt;K13</formula>
    </cfRule>
  </conditionalFormatting>
  <hyperlinks>
    <hyperlink ref="I5" r:id="rId1" xr:uid="{80F64601-9978-4730-8809-D0DDA4DB6E3C}"/>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8D2C-8E73-4E6D-B605-1B98F8179E9D}">
  <sheetPr codeName="Ark7"/>
  <dimension ref="A1:AH50"/>
  <sheetViews>
    <sheetView topLeftCell="A6" zoomScale="80" zoomScaleNormal="80" workbookViewId="0">
      <selection activeCell="U49" sqref="U49"/>
    </sheetView>
  </sheetViews>
  <sheetFormatPr defaultColWidth="8.7109375" defaultRowHeight="15" x14ac:dyDescent="0.25"/>
  <cols>
    <col min="1" max="6" width="8.7109375" style="5"/>
    <col min="7" max="7" width="7.5703125" style="5" customWidth="1"/>
    <col min="8" max="11" width="8.7109375" style="28"/>
    <col min="12" max="12" width="18.5703125" style="28" customWidth="1"/>
    <col min="13" max="23" width="8.7109375" style="28"/>
    <col min="24" max="30" width="0" style="28" hidden="1" customWidth="1"/>
    <col min="31" max="31" width="12.42578125" style="28" hidden="1" customWidth="1"/>
    <col min="32" max="34" width="0" style="28" hidden="1" customWidth="1"/>
    <col min="35" max="16384" width="8.7109375" style="28"/>
  </cols>
  <sheetData>
    <row r="1" spans="1:34" ht="21" x14ac:dyDescent="0.35">
      <c r="I1" s="283"/>
      <c r="J1" s="283"/>
      <c r="K1" s="283"/>
      <c r="L1" s="283"/>
      <c r="M1" s="283"/>
      <c r="V1" s="29"/>
      <c r="AH1" s="29"/>
    </row>
    <row r="2" spans="1:34" x14ac:dyDescent="0.25">
      <c r="V2" s="29"/>
      <c r="AH2" s="29"/>
    </row>
    <row r="3" spans="1:34" ht="21" x14ac:dyDescent="0.35">
      <c r="I3" s="284" t="s">
        <v>124</v>
      </c>
      <c r="J3" s="284"/>
      <c r="K3" s="284"/>
      <c r="L3" s="284"/>
      <c r="M3" s="284"/>
      <c r="N3" s="284"/>
      <c r="O3" s="284"/>
      <c r="P3" s="284"/>
      <c r="V3" s="29"/>
      <c r="AH3" s="29"/>
    </row>
    <row r="4" spans="1:34" ht="14.1" customHeight="1" x14ac:dyDescent="0.25">
      <c r="V4" s="29"/>
      <c r="AH4" s="29"/>
    </row>
    <row r="5" spans="1:34" x14ac:dyDescent="0.25">
      <c r="T5" s="119"/>
      <c r="V5" s="29"/>
      <c r="AD5" s="243"/>
      <c r="AE5" s="242"/>
      <c r="AF5" s="84"/>
      <c r="AG5" s="84"/>
      <c r="AH5" s="29"/>
    </row>
    <row r="6" spans="1:34" ht="15" customHeight="1" x14ac:dyDescent="0.25">
      <c r="Q6" s="122"/>
      <c r="R6" s="122"/>
      <c r="T6" s="119"/>
      <c r="V6" s="29"/>
      <c r="X6" s="6">
        <v>0.2</v>
      </c>
      <c r="Y6" s="5">
        <f>IF(M9="",,X6)</f>
        <v>0.2</v>
      </c>
      <c r="Z6" s="5"/>
      <c r="AA6" s="5" t="s">
        <v>15</v>
      </c>
      <c r="AB6" s="5"/>
      <c r="AC6" s="5"/>
      <c r="AD6" s="6"/>
      <c r="AE6" s="15"/>
      <c r="AF6" s="16"/>
      <c r="AG6" s="16"/>
      <c r="AH6" s="22"/>
    </row>
    <row r="7" spans="1:34" ht="16.149999999999999" customHeight="1" thickBot="1" x14ac:dyDescent="0.4">
      <c r="A7" s="415" t="s">
        <v>70</v>
      </c>
      <c r="B7" s="415"/>
      <c r="C7" s="415"/>
      <c r="D7" s="415"/>
      <c r="E7" s="415"/>
      <c r="F7" s="415"/>
      <c r="G7" s="415"/>
      <c r="J7" s="104" t="s">
        <v>194</v>
      </c>
      <c r="O7" s="83"/>
      <c r="Q7" s="122"/>
      <c r="R7" s="122"/>
      <c r="T7" s="119"/>
      <c r="V7" s="29"/>
      <c r="X7" s="5"/>
      <c r="Y7" s="5"/>
      <c r="Z7" s="5"/>
      <c r="AA7" s="5"/>
      <c r="AB7" s="5"/>
      <c r="AC7" s="5"/>
      <c r="AD7" s="6"/>
      <c r="AE7" s="15"/>
      <c r="AF7" s="16"/>
      <c r="AG7" s="16"/>
      <c r="AH7" s="22"/>
    </row>
    <row r="8" spans="1:34" ht="15.75" customHeight="1" thickBot="1" x14ac:dyDescent="0.3">
      <c r="A8" s="415"/>
      <c r="B8" s="415"/>
      <c r="C8" s="415"/>
      <c r="D8" s="415"/>
      <c r="E8" s="415"/>
      <c r="F8" s="415"/>
      <c r="G8" s="415"/>
      <c r="J8" s="173"/>
      <c r="K8" s="174"/>
      <c r="L8" s="175"/>
      <c r="M8" s="126" t="s">
        <v>92</v>
      </c>
      <c r="N8" s="127" t="s">
        <v>93</v>
      </c>
      <c r="O8" s="123"/>
      <c r="T8" s="119"/>
      <c r="V8" s="29"/>
      <c r="X8" s="5"/>
      <c r="Y8" s="5"/>
      <c r="Z8" s="5"/>
      <c r="AA8" s="5"/>
      <c r="AB8" s="5"/>
      <c r="AC8" s="5"/>
      <c r="AD8" s="6"/>
      <c r="AE8" s="15"/>
      <c r="AF8" s="16"/>
      <c r="AG8" s="16"/>
      <c r="AH8" s="22"/>
    </row>
    <row r="9" spans="1:34" ht="14.65" customHeight="1" x14ac:dyDescent="0.25">
      <c r="A9" s="415"/>
      <c r="B9" s="415"/>
      <c r="C9" s="415"/>
      <c r="D9" s="415"/>
      <c r="E9" s="415"/>
      <c r="F9" s="415"/>
      <c r="G9" s="415"/>
      <c r="J9" s="554" t="s">
        <v>188</v>
      </c>
      <c r="K9" s="555"/>
      <c r="L9" s="556"/>
      <c r="M9" s="562" t="s">
        <v>33</v>
      </c>
      <c r="N9" s="560"/>
      <c r="O9" s="123"/>
      <c r="V9" s="29"/>
      <c r="X9" s="5"/>
      <c r="Y9" s="5"/>
      <c r="Z9" s="5"/>
      <c r="AA9" s="5"/>
      <c r="AB9" s="5"/>
      <c r="AC9" s="5"/>
      <c r="AD9" s="6"/>
      <c r="AE9" s="15"/>
      <c r="AF9" s="5"/>
      <c r="AG9" s="16"/>
      <c r="AH9" s="22"/>
    </row>
    <row r="10" spans="1:34" ht="15.75" customHeight="1" thickBot="1" x14ac:dyDescent="0.3">
      <c r="A10" s="415"/>
      <c r="B10" s="415"/>
      <c r="C10" s="415"/>
      <c r="D10" s="415"/>
      <c r="E10" s="415"/>
      <c r="F10" s="415"/>
      <c r="G10" s="415"/>
      <c r="J10" s="557"/>
      <c r="K10" s="558"/>
      <c r="L10" s="559"/>
      <c r="M10" s="563"/>
      <c r="N10" s="561"/>
      <c r="O10" s="83"/>
      <c r="V10" s="29"/>
      <c r="X10" s="6">
        <v>0.2</v>
      </c>
      <c r="Y10" s="5">
        <f>IF(AND(M13="",N13=""),0,IF(N13="",X10,))</f>
        <v>0.2</v>
      </c>
      <c r="Z10" s="5"/>
      <c r="AA10" s="5" t="s">
        <v>16</v>
      </c>
      <c r="AB10" s="5"/>
      <c r="AC10" s="5"/>
      <c r="AD10" s="5"/>
      <c r="AE10" s="15"/>
      <c r="AF10" s="5"/>
      <c r="AG10" s="5"/>
      <c r="AH10" s="22"/>
    </row>
    <row r="11" spans="1:34" ht="15" customHeight="1" thickBot="1" x14ac:dyDescent="0.3">
      <c r="A11" s="415"/>
      <c r="B11" s="415"/>
      <c r="C11" s="415"/>
      <c r="D11" s="415"/>
      <c r="E11" s="415"/>
      <c r="F11" s="415"/>
      <c r="G11" s="415"/>
      <c r="I11" s="124"/>
      <c r="J11" s="27"/>
      <c r="K11" s="106"/>
      <c r="L11" s="106"/>
      <c r="M11" s="30"/>
      <c r="N11" s="30"/>
      <c r="O11" s="123"/>
      <c r="U11" s="119"/>
      <c r="V11" s="125"/>
      <c r="X11" s="5"/>
      <c r="Y11" s="5"/>
      <c r="Z11" s="5"/>
      <c r="AA11" s="5"/>
      <c r="AB11" s="5"/>
      <c r="AC11" s="5"/>
      <c r="AD11" s="6"/>
      <c r="AE11" s="15"/>
      <c r="AF11" s="5"/>
      <c r="AG11" s="5"/>
      <c r="AH11" s="22"/>
    </row>
    <row r="12" spans="1:34" ht="15.6" customHeight="1" thickBot="1" x14ac:dyDescent="0.3">
      <c r="A12" s="222"/>
      <c r="B12" s="222"/>
      <c r="C12" s="222"/>
      <c r="D12" s="210" t="s">
        <v>87</v>
      </c>
      <c r="E12" s="222"/>
      <c r="F12" s="222"/>
      <c r="G12" s="222"/>
      <c r="J12" s="173"/>
      <c r="K12" s="174"/>
      <c r="L12" s="175"/>
      <c r="M12" s="126" t="s">
        <v>92</v>
      </c>
      <c r="N12" s="127" t="s">
        <v>93</v>
      </c>
      <c r="V12" s="29"/>
      <c r="X12" s="5"/>
      <c r="Y12" s="5"/>
      <c r="Z12" s="5"/>
      <c r="AA12" s="5"/>
      <c r="AB12" s="5"/>
      <c r="AC12" s="5"/>
      <c r="AD12" s="5"/>
      <c r="AE12" s="5"/>
      <c r="AF12" s="5"/>
      <c r="AG12" s="5"/>
      <c r="AH12" s="22"/>
    </row>
    <row r="13" spans="1:34" ht="14.65" customHeight="1" x14ac:dyDescent="0.25">
      <c r="B13" s="223"/>
      <c r="C13" s="223"/>
      <c r="D13" s="208">
        <v>0.15</v>
      </c>
      <c r="E13" s="223"/>
      <c r="F13" s="223"/>
      <c r="G13" s="223"/>
      <c r="J13" s="602" t="s">
        <v>191</v>
      </c>
      <c r="K13" s="603"/>
      <c r="L13" s="604"/>
      <c r="M13" s="565" t="s">
        <v>33</v>
      </c>
      <c r="N13" s="560"/>
      <c r="V13" s="29"/>
      <c r="X13" s="5"/>
      <c r="Y13" s="5"/>
      <c r="Z13" s="5"/>
      <c r="AA13" s="5"/>
      <c r="AB13" s="5"/>
      <c r="AC13" s="5"/>
      <c r="AD13" s="5"/>
      <c r="AE13" s="5"/>
      <c r="AF13" s="5"/>
      <c r="AG13" s="5"/>
      <c r="AH13" s="22"/>
    </row>
    <row r="14" spans="1:34" ht="15" customHeight="1" x14ac:dyDescent="0.25">
      <c r="A14" s="223"/>
      <c r="B14" s="223"/>
      <c r="C14" s="223"/>
      <c r="D14" s="223"/>
      <c r="E14" s="223"/>
      <c r="F14" s="223"/>
      <c r="G14" s="223"/>
      <c r="J14" s="605"/>
      <c r="K14" s="606"/>
      <c r="L14" s="607"/>
      <c r="M14" s="566"/>
      <c r="N14" s="564"/>
      <c r="V14" s="29"/>
      <c r="X14" s="5"/>
      <c r="Y14" s="5"/>
      <c r="Z14" s="5"/>
      <c r="AA14" s="5"/>
      <c r="AB14" s="5"/>
      <c r="AC14" s="5"/>
      <c r="AD14" s="5"/>
      <c r="AE14" s="5"/>
      <c r="AF14" s="5"/>
      <c r="AG14" s="5"/>
      <c r="AH14" s="22"/>
    </row>
    <row r="15" spans="1:34" ht="14.65" customHeight="1" thickBot="1" x14ac:dyDescent="0.3">
      <c r="A15" s="553" t="s">
        <v>48</v>
      </c>
      <c r="B15" s="553"/>
      <c r="C15" s="553"/>
      <c r="D15" s="553"/>
      <c r="E15" s="553"/>
      <c r="F15" s="553"/>
      <c r="G15" s="553"/>
      <c r="J15" s="608"/>
      <c r="K15" s="609"/>
      <c r="L15" s="610"/>
      <c r="M15" s="567"/>
      <c r="N15" s="561"/>
      <c r="V15" s="29"/>
      <c r="X15" s="6">
        <v>0.2</v>
      </c>
      <c r="Y15" s="5">
        <f>IF(AND(M18="",N18=""),0,IF(N18="",X15,))</f>
        <v>0.2</v>
      </c>
      <c r="Z15" s="5"/>
      <c r="AA15" s="5" t="s">
        <v>17</v>
      </c>
      <c r="AB15" s="5"/>
      <c r="AC15" s="5"/>
      <c r="AD15" s="5"/>
      <c r="AE15" s="5"/>
      <c r="AF15" s="5"/>
      <c r="AG15" s="5"/>
      <c r="AH15" s="22"/>
    </row>
    <row r="16" spans="1:34" ht="15" customHeight="1" thickBot="1" x14ac:dyDescent="0.3">
      <c r="A16" s="553"/>
      <c r="B16" s="553"/>
      <c r="C16" s="553"/>
      <c r="D16" s="553"/>
      <c r="E16" s="553"/>
      <c r="F16" s="553"/>
      <c r="G16" s="553"/>
      <c r="V16" s="29"/>
      <c r="X16" s="5"/>
      <c r="Y16" s="5"/>
      <c r="Z16" s="5"/>
      <c r="AA16" s="5"/>
      <c r="AB16" s="5"/>
      <c r="AC16" s="5"/>
      <c r="AD16" s="5"/>
      <c r="AE16" s="5"/>
      <c r="AF16" s="5"/>
      <c r="AG16" s="5"/>
      <c r="AH16" s="22"/>
    </row>
    <row r="17" spans="2:34" ht="15" customHeight="1" thickBot="1" x14ac:dyDescent="0.3">
      <c r="B17" s="161"/>
      <c r="C17" s="161"/>
      <c r="D17" s="161"/>
      <c r="E17" s="161"/>
      <c r="F17" s="161"/>
      <c r="J17" s="173"/>
      <c r="K17" s="174"/>
      <c r="L17" s="175"/>
      <c r="M17" s="126" t="s">
        <v>92</v>
      </c>
      <c r="N17" s="127" t="s">
        <v>93</v>
      </c>
      <c r="V17" s="29"/>
      <c r="X17" s="5"/>
      <c r="Y17" s="5"/>
      <c r="Z17" s="5"/>
      <c r="AA17" s="5"/>
      <c r="AB17" s="5"/>
      <c r="AC17" s="5"/>
      <c r="AD17" s="5"/>
      <c r="AE17" s="5"/>
      <c r="AF17" s="5"/>
      <c r="AG17" s="5"/>
      <c r="AH17" s="22"/>
    </row>
    <row r="18" spans="2:34" ht="14.65" customHeight="1" x14ac:dyDescent="0.25">
      <c r="B18" s="161"/>
      <c r="C18" s="38"/>
      <c r="J18" s="602" t="s">
        <v>192</v>
      </c>
      <c r="K18" s="603"/>
      <c r="L18" s="604"/>
      <c r="M18" s="565" t="s">
        <v>33</v>
      </c>
      <c r="N18" s="560"/>
      <c r="V18" s="29"/>
      <c r="X18" s="5"/>
      <c r="Y18" s="5"/>
      <c r="Z18" s="5"/>
      <c r="AA18" s="5"/>
      <c r="AB18" s="5"/>
      <c r="AC18" s="5"/>
      <c r="AD18" s="5"/>
      <c r="AE18" s="5"/>
      <c r="AF18" s="5"/>
      <c r="AG18" s="5"/>
      <c r="AH18" s="22"/>
    </row>
    <row r="19" spans="2:34" ht="14.65" customHeight="1" x14ac:dyDescent="0.25">
      <c r="C19" s="38"/>
      <c r="G19" s="25"/>
      <c r="J19" s="605"/>
      <c r="K19" s="606"/>
      <c r="L19" s="607"/>
      <c r="M19" s="566"/>
      <c r="N19" s="564"/>
      <c r="X19" s="5"/>
      <c r="Y19" s="5"/>
      <c r="Z19" s="5"/>
      <c r="AA19" s="5"/>
      <c r="AB19" s="5"/>
      <c r="AC19" s="5"/>
      <c r="AD19" s="5"/>
      <c r="AE19" s="5"/>
      <c r="AF19" s="5"/>
      <c r="AG19" s="5"/>
      <c r="AH19" s="5"/>
    </row>
    <row r="20" spans="2:34" ht="16.5" thickBot="1" x14ac:dyDescent="0.3">
      <c r="C20" s="38"/>
      <c r="G20" s="48"/>
      <c r="J20" s="608"/>
      <c r="K20" s="609"/>
      <c r="L20" s="610"/>
      <c r="M20" s="567"/>
      <c r="N20" s="561"/>
      <c r="O20" s="49"/>
      <c r="X20" s="5"/>
      <c r="Y20" s="5"/>
      <c r="Z20" s="5"/>
      <c r="AA20" s="5"/>
      <c r="AB20" s="5"/>
      <c r="AC20" s="5"/>
      <c r="AD20" s="5"/>
      <c r="AE20" s="5"/>
      <c r="AF20" s="5"/>
      <c r="AG20" s="5"/>
      <c r="AH20" s="5"/>
    </row>
    <row r="21" spans="2:34" ht="15.6" customHeight="1" x14ac:dyDescent="0.25">
      <c r="B21" s="188"/>
      <c r="C21" s="38"/>
      <c r="F21" s="189"/>
      <c r="O21" s="49"/>
      <c r="X21" s="6">
        <v>0.2</v>
      </c>
      <c r="Y21" s="5">
        <f>IF(AND(M27="",N27=""),0,IF(N27="",X21,))</f>
        <v>0.2</v>
      </c>
      <c r="Z21" s="5"/>
      <c r="AA21" s="5" t="s">
        <v>23</v>
      </c>
      <c r="AB21" s="5"/>
      <c r="AC21" s="5"/>
      <c r="AD21" s="5"/>
      <c r="AE21" s="5"/>
      <c r="AF21" s="5"/>
      <c r="AG21" s="5"/>
      <c r="AH21" s="5"/>
    </row>
    <row r="22" spans="2:34" ht="15.6" customHeight="1" x14ac:dyDescent="0.25">
      <c r="B22" s="188"/>
      <c r="C22" s="38"/>
      <c r="F22" s="189"/>
      <c r="G22" s="40"/>
      <c r="O22" s="49"/>
      <c r="X22" s="6"/>
      <c r="Y22" s="5"/>
      <c r="Z22" s="5"/>
      <c r="AA22" s="5"/>
      <c r="AB22" s="5"/>
      <c r="AC22" s="5"/>
      <c r="AD22" s="5"/>
      <c r="AE22" s="5"/>
      <c r="AF22" s="5"/>
      <c r="AG22" s="5"/>
      <c r="AH22" s="5"/>
    </row>
    <row r="23" spans="2:34" ht="15.6" customHeight="1" x14ac:dyDescent="0.25">
      <c r="B23" s="188"/>
      <c r="C23" s="38"/>
      <c r="D23" s="468">
        <f>SUM(Y6,Y10,Y15,Y21,Y26)</f>
        <v>1</v>
      </c>
      <c r="E23" s="468"/>
      <c r="F23" s="468"/>
      <c r="O23" s="49"/>
      <c r="X23" s="6"/>
      <c r="Y23" s="5"/>
      <c r="Z23" s="5"/>
      <c r="AA23" s="5"/>
      <c r="AB23" s="5"/>
      <c r="AC23" s="5"/>
      <c r="AD23" s="5"/>
      <c r="AE23" s="5"/>
      <c r="AF23" s="5"/>
      <c r="AG23" s="5"/>
      <c r="AH23" s="5"/>
    </row>
    <row r="24" spans="2:34" ht="15.6" customHeight="1" x14ac:dyDescent="0.25">
      <c r="B24" s="188"/>
      <c r="C24" s="38"/>
      <c r="D24" s="468"/>
      <c r="E24" s="468"/>
      <c r="F24" s="468"/>
      <c r="O24" s="49"/>
      <c r="X24" s="6"/>
      <c r="Y24" s="5"/>
      <c r="Z24" s="5"/>
      <c r="AA24" s="5"/>
      <c r="AB24" s="5"/>
      <c r="AC24" s="5"/>
      <c r="AD24" s="5"/>
      <c r="AE24" s="5"/>
      <c r="AF24" s="5"/>
      <c r="AG24" s="5"/>
      <c r="AH24" s="5"/>
    </row>
    <row r="25" spans="2:34" ht="19.5" customHeight="1" thickBot="1" x14ac:dyDescent="0.4">
      <c r="B25" s="188"/>
      <c r="C25" s="38"/>
      <c r="D25" s="468"/>
      <c r="E25" s="468"/>
      <c r="F25" s="468"/>
      <c r="J25" s="104" t="s">
        <v>193</v>
      </c>
      <c r="O25" s="49"/>
      <c r="X25" s="6"/>
      <c r="Y25" s="5"/>
      <c r="Z25" s="5"/>
      <c r="AA25" s="5"/>
      <c r="AB25" s="5"/>
      <c r="AC25" s="5"/>
      <c r="AD25" s="5"/>
      <c r="AE25" s="5"/>
      <c r="AF25" s="5"/>
      <c r="AG25" s="5"/>
      <c r="AH25" s="5"/>
    </row>
    <row r="26" spans="2:34" ht="15.6" customHeight="1" thickBot="1" x14ac:dyDescent="0.3">
      <c r="B26" s="188"/>
      <c r="C26" s="38"/>
      <c r="D26" s="469" t="s">
        <v>19</v>
      </c>
      <c r="E26" s="469"/>
      <c r="F26" s="469"/>
      <c r="J26" s="173"/>
      <c r="K26" s="174"/>
      <c r="L26" s="175"/>
      <c r="M26" s="126" t="s">
        <v>92</v>
      </c>
      <c r="N26" s="127" t="s">
        <v>93</v>
      </c>
      <c r="O26" s="49"/>
      <c r="X26" s="6">
        <v>0.2</v>
      </c>
      <c r="Y26" s="5">
        <f>IF(AND(M31="",N31=""),0,IF(N31="",X26,))</f>
        <v>0.2</v>
      </c>
      <c r="Z26" s="5"/>
      <c r="AA26" s="5" t="s">
        <v>24</v>
      </c>
      <c r="AB26" s="5"/>
      <c r="AC26" s="5"/>
      <c r="AD26" s="5"/>
      <c r="AE26" s="5"/>
      <c r="AF26" s="5"/>
      <c r="AG26" s="5"/>
      <c r="AH26" s="5"/>
    </row>
    <row r="27" spans="2:34" ht="15.6" customHeight="1" x14ac:dyDescent="0.25">
      <c r="B27" s="188"/>
      <c r="C27" s="38"/>
      <c r="D27" s="469"/>
      <c r="E27" s="469"/>
      <c r="F27" s="469"/>
      <c r="J27" s="554" t="s">
        <v>189</v>
      </c>
      <c r="K27" s="555"/>
      <c r="L27" s="556"/>
      <c r="M27" s="562" t="s">
        <v>33</v>
      </c>
      <c r="N27" s="560"/>
      <c r="O27" s="49"/>
      <c r="X27" s="6"/>
      <c r="Y27" s="5"/>
      <c r="Z27" s="5"/>
      <c r="AA27" s="5"/>
      <c r="AB27" s="5"/>
      <c r="AC27" s="5"/>
      <c r="AD27" s="5"/>
      <c r="AE27" s="5"/>
      <c r="AF27" s="5"/>
      <c r="AG27" s="5"/>
      <c r="AH27" s="5"/>
    </row>
    <row r="28" spans="2:34" ht="33.75" customHeight="1" thickBot="1" x14ac:dyDescent="0.3">
      <c r="B28" s="188"/>
      <c r="C28" s="38"/>
      <c r="D28" s="469"/>
      <c r="E28" s="469"/>
      <c r="F28" s="469"/>
      <c r="J28" s="557"/>
      <c r="K28" s="558"/>
      <c r="L28" s="559"/>
      <c r="M28" s="563"/>
      <c r="N28" s="561"/>
      <c r="O28" s="49"/>
      <c r="X28" s="6"/>
      <c r="Y28" s="5"/>
      <c r="Z28" s="5"/>
      <c r="AA28" s="5"/>
      <c r="AB28" s="5"/>
      <c r="AC28" s="5"/>
      <c r="AD28" s="5"/>
      <c r="AE28" s="5"/>
      <c r="AF28" s="5"/>
      <c r="AG28" s="5"/>
      <c r="AH28" s="5"/>
    </row>
    <row r="29" spans="2:34" ht="23.25" customHeight="1" thickBot="1" x14ac:dyDescent="0.3">
      <c r="B29" s="188"/>
      <c r="C29" s="38"/>
      <c r="D29" s="207"/>
      <c r="E29" s="207"/>
      <c r="F29" s="207"/>
      <c r="O29" s="49"/>
      <c r="X29" s="243"/>
    </row>
    <row r="30" spans="2:34" ht="15.6" customHeight="1" thickBot="1" x14ac:dyDescent="0.3">
      <c r="B30" s="188"/>
      <c r="D30" s="207"/>
      <c r="E30" s="207"/>
      <c r="F30" s="207"/>
      <c r="J30" s="173"/>
      <c r="K30" s="174"/>
      <c r="L30" s="175"/>
      <c r="M30" s="126" t="s">
        <v>92</v>
      </c>
      <c r="N30" s="127" t="s">
        <v>93</v>
      </c>
      <c r="O30" s="49"/>
      <c r="X30" s="243"/>
    </row>
    <row r="31" spans="2:34" ht="15.6" customHeight="1" x14ac:dyDescent="0.25">
      <c r="B31" s="188"/>
      <c r="F31" s="189"/>
      <c r="J31" s="596" t="s">
        <v>190</v>
      </c>
      <c r="K31" s="597"/>
      <c r="L31" s="598"/>
      <c r="M31" s="562" t="s">
        <v>33</v>
      </c>
      <c r="N31" s="560"/>
      <c r="O31" s="49"/>
      <c r="X31" s="243"/>
    </row>
    <row r="32" spans="2:34" ht="15.75" thickBot="1" x14ac:dyDescent="0.3">
      <c r="J32" s="599"/>
      <c r="K32" s="600"/>
      <c r="L32" s="601"/>
      <c r="M32" s="563"/>
      <c r="N32" s="561"/>
    </row>
    <row r="33" spans="2:8" ht="15" customHeight="1" x14ac:dyDescent="0.25">
      <c r="B33" s="161"/>
      <c r="C33" s="88"/>
      <c r="D33" s="88"/>
    </row>
    <row r="34" spans="2:8" ht="15" customHeight="1" x14ac:dyDescent="0.25">
      <c r="B34" s="88"/>
      <c r="C34" s="88"/>
      <c r="F34" s="40"/>
    </row>
    <row r="35" spans="2:8" ht="15" customHeight="1" x14ac:dyDescent="0.25">
      <c r="H35" s="87"/>
    </row>
    <row r="36" spans="2:8" ht="15" customHeight="1" x14ac:dyDescent="0.25">
      <c r="B36" s="161"/>
    </row>
    <row r="37" spans="2:8" ht="15" customHeight="1" x14ac:dyDescent="0.25">
      <c r="B37" s="88"/>
      <c r="C37" s="88"/>
      <c r="F37" s="40"/>
    </row>
    <row r="38" spans="2:8" ht="15" customHeight="1" x14ac:dyDescent="0.25"/>
    <row r="39" spans="2:8" ht="15" customHeight="1" x14ac:dyDescent="0.25">
      <c r="B39" s="161"/>
      <c r="C39" s="161"/>
      <c r="D39" s="161"/>
    </row>
    <row r="40" spans="2:8" ht="15" customHeight="1" x14ac:dyDescent="0.25">
      <c r="B40" s="88"/>
      <c r="C40" s="88"/>
    </row>
    <row r="41" spans="2:8" ht="15" customHeight="1" x14ac:dyDescent="0.25"/>
    <row r="42" spans="2:8" ht="15" customHeight="1" x14ac:dyDescent="0.25">
      <c r="B42" s="516"/>
      <c r="C42" s="516"/>
      <c r="D42" s="516"/>
    </row>
    <row r="43" spans="2:8" ht="15" customHeight="1" x14ac:dyDescent="0.25">
      <c r="B43" s="516"/>
      <c r="C43" s="516"/>
      <c r="D43" s="516"/>
    </row>
    <row r="44" spans="2:8" ht="15" customHeight="1" x14ac:dyDescent="0.25">
      <c r="B44" s="516"/>
      <c r="C44" s="516"/>
      <c r="D44" s="516"/>
    </row>
    <row r="45" spans="2:8" ht="15" customHeight="1" x14ac:dyDescent="0.25">
      <c r="B45" s="88"/>
      <c r="C45" s="88"/>
      <c r="F45" s="40"/>
    </row>
    <row r="46" spans="2:8" ht="15" customHeight="1" x14ac:dyDescent="0.25"/>
    <row r="47" spans="2:8" ht="15" customHeight="1" x14ac:dyDescent="0.25">
      <c r="B47" s="88"/>
      <c r="C47" s="88"/>
    </row>
    <row r="48" spans="2:8" ht="15" customHeight="1" x14ac:dyDescent="0.25"/>
    <row r="49" ht="15" customHeight="1" x14ac:dyDescent="0.25"/>
    <row r="50" ht="15" customHeight="1" x14ac:dyDescent="0.25"/>
  </sheetData>
  <protectedRanges>
    <protectedRange sqref="M9:N10 M13:N15 M18:N20 M27:N28 M31:N32" name="Range2"/>
  </protectedRanges>
  <mergeCells count="20">
    <mergeCell ref="A7:G11"/>
    <mergeCell ref="A15:G16"/>
    <mergeCell ref="D23:F25"/>
    <mergeCell ref="D26:F28"/>
    <mergeCell ref="B42:D44"/>
    <mergeCell ref="J31:L32"/>
    <mergeCell ref="N27:N28"/>
    <mergeCell ref="M27:M28"/>
    <mergeCell ref="M31:M32"/>
    <mergeCell ref="N31:N32"/>
    <mergeCell ref="J9:L10"/>
    <mergeCell ref="J13:L15"/>
    <mergeCell ref="J18:L20"/>
    <mergeCell ref="J27:L28"/>
    <mergeCell ref="N9:N10"/>
    <mergeCell ref="M9:M10"/>
    <mergeCell ref="N18:N20"/>
    <mergeCell ref="M18:M20"/>
    <mergeCell ref="M13:M15"/>
    <mergeCell ref="N13:N15"/>
  </mergeCells>
  <hyperlinks>
    <hyperlink ref="I3" r:id="rId1" xr:uid="{DA013976-288C-4ACB-B9DB-B89D9EFFEB02}"/>
  </hyperlinks>
  <pageMargins left="0.7" right="0.7" top="0.75" bottom="0.75" header="0.3" footer="0.3"/>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5FB0-E4C6-4B6F-B43D-DA0A1B75DD74}">
  <dimension ref="A1:AQ43"/>
  <sheetViews>
    <sheetView zoomScale="80" zoomScaleNormal="80" workbookViewId="0">
      <selection activeCell="K23" sqref="K23"/>
    </sheetView>
  </sheetViews>
  <sheetFormatPr defaultColWidth="8.7109375" defaultRowHeight="15" x14ac:dyDescent="0.25"/>
  <cols>
    <col min="1" max="7" width="8.7109375" style="5"/>
    <col min="8" max="8" width="8.7109375" style="28"/>
    <col min="9" max="9" width="9" style="28" customWidth="1"/>
    <col min="10" max="10" width="37.5703125" style="28" customWidth="1"/>
    <col min="11" max="11" width="10.42578125" style="28" customWidth="1"/>
    <col min="12" max="12" width="0" style="28" hidden="1" customWidth="1"/>
    <col min="13" max="20" width="8.7109375" style="28"/>
    <col min="21" max="21" width="6.28515625" style="28" hidden="1" customWidth="1"/>
    <col min="22" max="22" width="4.28515625" style="28" hidden="1" customWidth="1"/>
    <col min="23" max="23" width="7" style="28" hidden="1" customWidth="1"/>
    <col min="24" max="24" width="9.5703125" style="28" hidden="1" customWidth="1"/>
    <col min="25" max="25" width="14.28515625" style="28" hidden="1" customWidth="1"/>
    <col min="26" max="39" width="8.7109375" style="28"/>
    <col min="40" max="40" width="12.42578125" style="28" bestFit="1" customWidth="1"/>
    <col min="41" max="16384" width="8.7109375" style="28"/>
  </cols>
  <sheetData>
    <row r="1" spans="1:43" x14ac:dyDescent="0.25">
      <c r="AE1" s="29"/>
      <c r="AQ1" s="29"/>
    </row>
    <row r="2" spans="1:43" x14ac:dyDescent="0.25">
      <c r="AE2" s="29"/>
      <c r="AQ2" s="29"/>
    </row>
    <row r="3" spans="1:43" ht="21" x14ac:dyDescent="0.35">
      <c r="H3" s="29"/>
      <c r="I3" s="284" t="s">
        <v>132</v>
      </c>
      <c r="J3" s="308"/>
      <c r="K3" s="284"/>
      <c r="O3" s="81"/>
      <c r="AE3" s="29"/>
      <c r="AQ3" s="29"/>
    </row>
    <row r="4" spans="1:43" ht="11.25" customHeight="1" x14ac:dyDescent="0.25">
      <c r="AA4" s="194"/>
      <c r="AE4" s="29"/>
      <c r="AQ4" s="29"/>
    </row>
    <row r="5" spans="1:43" x14ac:dyDescent="0.25">
      <c r="S5" s="30"/>
      <c r="T5" s="30"/>
      <c r="AC5" s="119"/>
      <c r="AE5" s="29"/>
      <c r="AG5" s="243"/>
      <c r="AJ5" s="243"/>
      <c r="AQ5" s="29"/>
    </row>
    <row r="6" spans="1:43" ht="15" customHeight="1" x14ac:dyDescent="0.25">
      <c r="P6" s="122"/>
      <c r="Q6" s="122"/>
      <c r="R6" s="122"/>
      <c r="S6" s="106"/>
      <c r="T6" s="106"/>
      <c r="AC6" s="119"/>
      <c r="AE6" s="29"/>
      <c r="AQ6" s="29"/>
    </row>
    <row r="7" spans="1:43" ht="14.45" customHeight="1" x14ac:dyDescent="0.25">
      <c r="A7" s="544" t="s">
        <v>211</v>
      </c>
      <c r="B7" s="544"/>
      <c r="C7" s="544"/>
      <c r="D7" s="544"/>
      <c r="E7" s="544"/>
      <c r="F7" s="544"/>
      <c r="G7" s="544"/>
      <c r="P7" s="122"/>
      <c r="Q7" s="122"/>
      <c r="R7" s="122"/>
      <c r="S7" s="106"/>
      <c r="T7" s="106"/>
      <c r="AC7" s="119"/>
      <c r="AE7" s="29"/>
      <c r="AQ7" s="29"/>
    </row>
    <row r="8" spans="1:43" ht="15.75" customHeight="1" x14ac:dyDescent="0.35">
      <c r="A8" s="544"/>
      <c r="B8" s="544"/>
      <c r="C8" s="544"/>
      <c r="D8" s="544"/>
      <c r="E8" s="544"/>
      <c r="F8" s="544"/>
      <c r="G8" s="544"/>
      <c r="I8" s="104" t="s">
        <v>39</v>
      </c>
      <c r="AC8" s="119"/>
      <c r="AE8" s="29"/>
      <c r="AQ8" s="29"/>
    </row>
    <row r="9" spans="1:43" ht="15" customHeight="1" thickBot="1" x14ac:dyDescent="0.3">
      <c r="A9" s="544"/>
      <c r="B9" s="544"/>
      <c r="C9" s="544"/>
      <c r="D9" s="544"/>
      <c r="E9" s="544"/>
      <c r="F9" s="544"/>
      <c r="G9" s="544"/>
      <c r="U9" s="5"/>
      <c r="V9" s="5"/>
      <c r="W9" s="568" t="s">
        <v>18</v>
      </c>
      <c r="X9" s="568"/>
      <c r="Y9" s="5"/>
      <c r="AE9" s="29"/>
      <c r="AG9" s="243"/>
      <c r="AQ9" s="29"/>
    </row>
    <row r="10" spans="1:43" ht="15" customHeight="1" x14ac:dyDescent="0.25">
      <c r="D10" s="202" t="s">
        <v>49</v>
      </c>
      <c r="I10" s="47"/>
      <c r="J10" s="611" t="s">
        <v>195</v>
      </c>
      <c r="K10" s="183">
        <v>11</v>
      </c>
      <c r="L10" s="166" t="s">
        <v>10</v>
      </c>
      <c r="U10" s="6" t="s">
        <v>26</v>
      </c>
      <c r="V10" s="15">
        <f>'Intersections and crossings'!M19</f>
        <v>15</v>
      </c>
      <c r="W10" s="16">
        <f>IF((K10&gt;=V10*0.75),1,0.7)</f>
        <v>0.7</v>
      </c>
      <c r="X10" s="6">
        <f>W10</f>
        <v>0.7</v>
      </c>
      <c r="Y10" s="5"/>
      <c r="AD10" s="119"/>
      <c r="AE10" s="125"/>
      <c r="AQ10" s="29"/>
    </row>
    <row r="11" spans="1:43" ht="15.6" customHeight="1" x14ac:dyDescent="0.25">
      <c r="D11" s="209">
        <v>0.15</v>
      </c>
      <c r="I11" s="47"/>
      <c r="J11" s="307" t="s">
        <v>196</v>
      </c>
      <c r="K11" s="164"/>
      <c r="L11" s="167" t="s">
        <v>10</v>
      </c>
      <c r="M11" s="30"/>
      <c r="U11" s="6"/>
      <c r="V11" s="15"/>
      <c r="W11" s="16">
        <f>IF(K11&gt;0,1,0.7)</f>
        <v>0.7</v>
      </c>
      <c r="X11" s="6">
        <f t="shared" ref="X11:X15" si="0">W11</f>
        <v>0.7</v>
      </c>
      <c r="Y11" s="5"/>
      <c r="AE11" s="29"/>
      <c r="AQ11" s="29"/>
    </row>
    <row r="12" spans="1:43" ht="14.65" customHeight="1" x14ac:dyDescent="0.25">
      <c r="C12" s="204"/>
      <c r="D12" s="204"/>
      <c r="E12" s="204"/>
      <c r="F12" s="204"/>
      <c r="I12" s="47"/>
      <c r="J12" s="307" t="s">
        <v>198</v>
      </c>
      <c r="K12" s="164"/>
      <c r="L12" s="167" t="s">
        <v>10</v>
      </c>
      <c r="M12" s="106"/>
      <c r="U12" s="6"/>
      <c r="V12" s="163"/>
      <c r="W12" s="16">
        <f>IF(K12&gt;0,1,0.8)</f>
        <v>0.8</v>
      </c>
      <c r="X12" s="6">
        <f t="shared" si="0"/>
        <v>0.8</v>
      </c>
      <c r="Y12" s="5"/>
      <c r="AE12" s="29"/>
      <c r="AQ12" s="29"/>
    </row>
    <row r="13" spans="1:43" ht="15" customHeight="1" x14ac:dyDescent="0.25">
      <c r="A13" s="462" t="s">
        <v>48</v>
      </c>
      <c r="B13" s="462"/>
      <c r="C13" s="462"/>
      <c r="D13" s="462"/>
      <c r="E13" s="462"/>
      <c r="F13" s="462"/>
      <c r="G13" s="462"/>
      <c r="I13" s="47"/>
      <c r="J13" s="184" t="s">
        <v>94</v>
      </c>
      <c r="K13" s="164"/>
      <c r="L13" s="167" t="s">
        <v>10</v>
      </c>
      <c r="M13" s="106"/>
      <c r="N13" s="83"/>
      <c r="U13" s="6"/>
      <c r="V13" s="15"/>
      <c r="W13" s="16">
        <f>IF(K13&gt;0,1,0.8)</f>
        <v>0.8</v>
      </c>
      <c r="X13" s="6">
        <f t="shared" si="0"/>
        <v>0.8</v>
      </c>
      <c r="Y13" s="5"/>
      <c r="AE13" s="29"/>
      <c r="AQ13" s="29"/>
    </row>
    <row r="14" spans="1:43" ht="14.65" customHeight="1" x14ac:dyDescent="0.25">
      <c r="A14" s="462"/>
      <c r="B14" s="462"/>
      <c r="C14" s="462"/>
      <c r="D14" s="462"/>
      <c r="E14" s="462"/>
      <c r="F14" s="462"/>
      <c r="G14" s="462"/>
      <c r="I14" s="47"/>
      <c r="J14" s="612" t="s">
        <v>199</v>
      </c>
      <c r="K14" s="1"/>
      <c r="L14" s="168" t="s">
        <v>10</v>
      </c>
      <c r="M14" s="30"/>
      <c r="N14" s="123"/>
      <c r="U14" s="20"/>
      <c r="V14" s="21"/>
      <c r="W14" s="16">
        <f>IF(K14&gt;0,1,0.8)</f>
        <v>0.8</v>
      </c>
      <c r="X14" s="6">
        <f t="shared" si="0"/>
        <v>0.8</v>
      </c>
      <c r="Y14" s="5"/>
      <c r="AE14" s="29"/>
      <c r="AQ14" s="29"/>
    </row>
    <row r="15" spans="1:43" ht="16.149999999999999" customHeight="1" thickBot="1" x14ac:dyDescent="0.3">
      <c r="B15" s="204"/>
      <c r="C15" s="204"/>
      <c r="D15" s="204"/>
      <c r="E15" s="204"/>
      <c r="F15" s="204"/>
      <c r="I15" s="47"/>
      <c r="J15" s="185" t="s">
        <v>197</v>
      </c>
      <c r="K15" s="186"/>
      <c r="L15" s="187" t="s">
        <v>10</v>
      </c>
      <c r="M15" s="30"/>
      <c r="N15" s="123"/>
      <c r="O15" s="49"/>
      <c r="U15" s="20"/>
      <c r="V15" s="21"/>
      <c r="W15" s="16">
        <f>IF(K15&gt;0,1,0.8)</f>
        <v>0.8</v>
      </c>
      <c r="X15" s="6">
        <f t="shared" si="0"/>
        <v>0.8</v>
      </c>
      <c r="Y15" s="5"/>
      <c r="AE15" s="29"/>
      <c r="AQ15" s="29"/>
    </row>
    <row r="16" spans="1:43" ht="15.6" customHeight="1" x14ac:dyDescent="0.25">
      <c r="B16" s="204"/>
      <c r="C16" s="204"/>
      <c r="D16" s="204"/>
      <c r="E16" s="204"/>
      <c r="F16" s="204"/>
      <c r="J16" s="29"/>
      <c r="K16" s="123"/>
      <c r="M16" s="106"/>
      <c r="N16" s="123"/>
      <c r="O16" s="49"/>
      <c r="U16" s="162"/>
      <c r="V16" s="21"/>
      <c r="W16" s="23"/>
      <c r="X16" s="246">
        <f>AVERAGE(X10:X15)</f>
        <v>0.76666666666666661</v>
      </c>
      <c r="Y16" s="40"/>
      <c r="AE16" s="29"/>
      <c r="AQ16" s="29"/>
    </row>
    <row r="17" spans="2:43" ht="16.350000000000001" customHeight="1" x14ac:dyDescent="0.25">
      <c r="B17" s="204"/>
      <c r="C17" s="224"/>
      <c r="D17" s="204"/>
      <c r="E17" s="204"/>
      <c r="F17" s="204"/>
      <c r="K17" s="123"/>
      <c r="M17" s="106"/>
      <c r="O17" s="52"/>
      <c r="U17" s="273" t="s">
        <v>32</v>
      </c>
      <c r="V17" s="21"/>
      <c r="W17" s="275">
        <v>0.7</v>
      </c>
      <c r="X17" s="274">
        <f>W17</f>
        <v>0.7</v>
      </c>
      <c r="Y17" s="40"/>
      <c r="AE17" s="29"/>
      <c r="AQ17" s="29"/>
    </row>
    <row r="18" spans="2:43" x14ac:dyDescent="0.25">
      <c r="C18" s="39"/>
      <c r="V18" s="242"/>
    </row>
    <row r="19" spans="2:43" ht="15.75" x14ac:dyDescent="0.25">
      <c r="C19" s="39"/>
      <c r="G19" s="41"/>
      <c r="J19" s="103"/>
    </row>
    <row r="20" spans="2:43" ht="15.75" x14ac:dyDescent="0.25">
      <c r="C20" s="39"/>
      <c r="G20" s="25"/>
      <c r="J20" s="103"/>
    </row>
    <row r="21" spans="2:43" ht="15.75" x14ac:dyDescent="0.25">
      <c r="C21" s="39"/>
      <c r="J21" s="103"/>
    </row>
    <row r="22" spans="2:43" ht="15.75" x14ac:dyDescent="0.25">
      <c r="C22" s="39"/>
      <c r="D22" s="569">
        <f>IF(SUM(K10:K15)=0,X17,X16)</f>
        <v>0.76666666666666661</v>
      </c>
      <c r="E22" s="570"/>
      <c r="F22" s="570"/>
      <c r="G22" s="40"/>
      <c r="J22" s="103"/>
    </row>
    <row r="23" spans="2:43" ht="15.75" x14ac:dyDescent="0.25">
      <c r="C23" s="39"/>
      <c r="D23" s="570"/>
      <c r="E23" s="570"/>
      <c r="F23" s="570"/>
      <c r="J23" s="103"/>
    </row>
    <row r="24" spans="2:43" ht="15.75" x14ac:dyDescent="0.25">
      <c r="C24" s="39"/>
      <c r="D24" s="570"/>
      <c r="E24" s="570"/>
      <c r="F24" s="570"/>
      <c r="J24" s="103"/>
    </row>
    <row r="25" spans="2:43" ht="15.75" x14ac:dyDescent="0.25">
      <c r="C25" s="39"/>
      <c r="D25" s="469" t="s">
        <v>19</v>
      </c>
      <c r="E25" s="469"/>
      <c r="F25" s="469"/>
      <c r="J25" s="103"/>
    </row>
    <row r="26" spans="2:43" ht="15.75" x14ac:dyDescent="0.25">
      <c r="C26" s="39"/>
      <c r="D26" s="469"/>
      <c r="E26" s="469"/>
      <c r="F26" s="469"/>
      <c r="J26" s="103"/>
    </row>
    <row r="27" spans="2:43" ht="15.6" customHeight="1" x14ac:dyDescent="0.25">
      <c r="C27" s="225"/>
      <c r="D27" s="469"/>
      <c r="E27" s="469"/>
      <c r="F27" s="469"/>
      <c r="O27" s="49"/>
      <c r="U27" s="247"/>
      <c r="V27" s="242"/>
      <c r="W27" s="84"/>
      <c r="X27" s="84"/>
    </row>
    <row r="28" spans="2:43" ht="15.75" x14ac:dyDescent="0.25">
      <c r="B28" s="188"/>
      <c r="C28" s="225"/>
      <c r="D28" s="26"/>
      <c r="F28" s="189"/>
      <c r="M28" s="50"/>
      <c r="N28" s="51"/>
      <c r="O28" s="49"/>
    </row>
    <row r="29" spans="2:43" ht="15.75" x14ac:dyDescent="0.25">
      <c r="K29" s="30"/>
      <c r="L29" s="30"/>
      <c r="O29" s="52"/>
    </row>
    <row r="30" spans="2:43" x14ac:dyDescent="0.25">
      <c r="J30" s="30"/>
      <c r="K30" s="30"/>
      <c r="L30" s="30"/>
      <c r="M30" s="30"/>
      <c r="N30" s="30"/>
    </row>
    <row r="32" spans="2:43" x14ac:dyDescent="0.25">
      <c r="F32" s="40"/>
    </row>
    <row r="34" spans="5:7" x14ac:dyDescent="0.25">
      <c r="E34" s="40"/>
    </row>
    <row r="35" spans="5:7" x14ac:dyDescent="0.25">
      <c r="F35" s="40"/>
    </row>
    <row r="43" spans="5:7" x14ac:dyDescent="0.25">
      <c r="G43" s="40"/>
    </row>
  </sheetData>
  <protectedRanges>
    <protectedRange sqref="M16:M17 S6:T7 K10:K14 M12:M13 K17" name="Range2"/>
    <protectedRange sqref="K27" name="Range3"/>
  </protectedRanges>
  <mergeCells count="5">
    <mergeCell ref="D25:F27"/>
    <mergeCell ref="W9:X9"/>
    <mergeCell ref="A13:G14"/>
    <mergeCell ref="D22:F24"/>
    <mergeCell ref="A7:G9"/>
  </mergeCells>
  <hyperlinks>
    <hyperlink ref="I3" r:id="rId1" xr:uid="{9E8F9994-BFE3-4B0A-B75E-68A0D6F6A8AF}"/>
  </hyperlinks>
  <pageMargins left="0.7" right="0.7" top="0.75" bottom="0.75" header="0.3" footer="0.3"/>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G 1 J W L N S J L 2 l A A A A 9 g A A A B I A H A B D b 2 5 m a W c v U G F j a 2 F n Z S 5 4 b W w g o h g A K K A U A A A A A A A A A A A A A A A A A A A A A A A A A A A A h Y 8 x D o I w G I W v Q r r T F k w M k p 8 y 6 K Y k J i b G t S m 1 N E I x t F j u 5 u C R v I I Y R d 0 c 3 / e + 4 b 3 7 9 Q b 5 0 N T B R X Z W t y Z D E a Y o k E a 0 p T Y q Q 7 0 7 h g n K G W y 5 O H E l g 1 E 2 N h 1 s m a H K u X N K i P c e + x l u O 0 V i S i N y K D Y 7 U c m G o 4 + s / 8 u h N t Z x I y R i s H + N Y T G O a I I X y R x T I B O E Q p u v E I 9 7 n + 0 P h G V f u 7 6 T r O T h a g 1 k i k D e H 9 g D U E s D B B Q A A g A I A A x t S 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b U l Y K I p H u A 4 A A A A R A A A A E w A c A E Z v c m 1 1 b G F z L 1 N l Y 3 R p b 2 4 x L m 0 g o h g A K K A U A A A A A A A A A A A A A A A A A A A A A A A A A A A A K 0 5 N L s n M z 1 M I h t C G 1 g B Q S w E C L Q A U A A I A C A A M b U l Y s 1 I k v a U A A A D 2 A A A A E g A A A A A A A A A A A A A A A A A A A A A A Q 2 9 u Z m l n L 1 B h Y 2 t h Z 2 U u e G 1 s U E s B A i 0 A F A A C A A g A D G 1 J W A / K 6 a u k A A A A 6 Q A A A B M A A A A A A A A A A A A A A A A A 8 Q A A A F t D b 2 5 0 Z W 5 0 X 1 R 5 c G V z X S 5 4 b W x Q S w E C L Q A U A A I A C A A M b U l 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w X I D M V l / E u p w T n 3 b X n J 1 A A A A A A C A A A A A A A Q Z g A A A A E A A C A A A A A T F L V G P O / E q j a B D m x i T 5 s D 8 d B e N i 4 w F / p Q e l L Z V 5 / o B g A A A A A O g A A A A A I A A C A A A A C 8 k A U i Z S e 6 M F 9 i X Q m b M I + B V 6 1 g h / J m 9 b R d W b z 7 X U r Q R l A A A A C o Z D I Z z x 7 K 5 P / V w q n X u X + A p j Y h X h 6 c F p + A 5 z F S w 5 X o z s K y 9 T H / 3 G w j w 0 5 Q 5 8 B y K 4 q J D + 7 c 2 j S f Q a b q T c w 3 H g K m f z A 5 z F H P T 5 8 W X g i q f f z y f E A A A A D 8 o L O w 8 z Q c 3 E e G W C l s B d d e u P E D N T Y 1 6 u q m b 4 f J t M E g G F 5 D I O j J 5 3 L s j v g N a z 0 X L 5 e z y u c 7 9 m y v R i F C m 8 b G b O z 8 < / 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39B3FC3F6FDF48B290849B44634643" ma:contentTypeVersion="18" ma:contentTypeDescription="Opret et nyt dokument." ma:contentTypeScope="" ma:versionID="ee778085d948073f8b9af013c4b53ced">
  <xsd:schema xmlns:xsd="http://www.w3.org/2001/XMLSchema" xmlns:xs="http://www.w3.org/2001/XMLSchema" xmlns:p="http://schemas.microsoft.com/office/2006/metadata/properties" xmlns:ns2="467eaf99-71e5-4236-936b-5e385c4b13aa" xmlns:ns3="7e2f16e8-565f-4617-9738-a832f18150dc" targetNamespace="http://schemas.microsoft.com/office/2006/metadata/properties" ma:root="true" ma:fieldsID="79b985c1ab5fbfc46cee0db177e49222" ns2:_="" ns3:_="">
    <xsd:import namespace="467eaf99-71e5-4236-936b-5e385c4b13aa"/>
    <xsd:import namespace="7e2f16e8-565f-4617-9738-a832f18150d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2:eDoc"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eaf99-71e5-4236-936b-5e385c4b1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e6a412d2-aea5-45d9-add9-4615ec186553" ma:termSetId="09814cd3-568e-fe90-9814-8d621ff8fb84" ma:anchorId="fba54fb3-c3e1-fe81-a776-ca4b69148c4d" ma:open="true" ma:isKeyword="false">
      <xsd:complexType>
        <xsd:sequence>
          <xsd:element ref="pc:Terms" minOccurs="0" maxOccurs="1"/>
        </xsd:sequence>
      </xsd:complexType>
    </xsd:element>
    <xsd:element name="eDoc" ma:index="23" nillable="true" ma:displayName="eDoc" ma:internalName="eDoc">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2f16e8-565f-4617-9738-a832f18150dc"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67eaf99-71e5-4236-936b-5e385c4b13aa">
      <Terms xmlns="http://schemas.microsoft.com/office/infopath/2007/PartnerControls"/>
    </lcf76f155ced4ddcb4097134ff3c332f>
    <eDoc xmlns="467eaf99-71e5-4236-936b-5e385c4b13aa" xsi:nil="true"/>
  </documentManagement>
</p:properties>
</file>

<file path=customXml/itemProps1.xml><?xml version="1.0" encoding="utf-8"?>
<ds:datastoreItem xmlns:ds="http://schemas.openxmlformats.org/officeDocument/2006/customXml" ds:itemID="{08EAE851-B0CC-4070-9FF2-84CF075BA22C}">
  <ds:schemaRefs>
    <ds:schemaRef ds:uri="http://schemas.microsoft.com/DataMashup"/>
  </ds:schemaRefs>
</ds:datastoreItem>
</file>

<file path=customXml/itemProps2.xml><?xml version="1.0" encoding="utf-8"?>
<ds:datastoreItem xmlns:ds="http://schemas.openxmlformats.org/officeDocument/2006/customXml" ds:itemID="{012D838F-49BD-498F-990D-F5C2D4D03441}"/>
</file>

<file path=customXml/itemProps3.xml><?xml version="1.0" encoding="utf-8"?>
<ds:datastoreItem xmlns:ds="http://schemas.openxmlformats.org/officeDocument/2006/customXml" ds:itemID="{BE257A45-E05A-48B4-B2BC-93E17520DB03}">
  <ds:schemaRefs>
    <ds:schemaRef ds:uri="http://schemas.microsoft.com/sharepoint/v3/contenttype/forms"/>
  </ds:schemaRefs>
</ds:datastoreItem>
</file>

<file path=customXml/itemProps4.xml><?xml version="1.0" encoding="utf-8"?>
<ds:datastoreItem xmlns:ds="http://schemas.openxmlformats.org/officeDocument/2006/customXml" ds:itemID="{0322C76B-179C-4154-8412-452E2B400788}">
  <ds:schemaRefs>
    <ds:schemaRef ds:uri="http://schemas.microsoft.com/office/2006/metadata/properties"/>
    <ds:schemaRef ds:uri="http://schemas.microsoft.com/office/infopath/2007/PartnerControls"/>
    <ds:schemaRef ds:uri="467eaf99-71e5-4236-936b-5e385c4b13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Introduction and guidance</vt:lpstr>
      <vt:lpstr>Total score result</vt:lpstr>
      <vt:lpstr>Path and route course</vt:lpstr>
      <vt:lpstr>Intersections and crossings</vt:lpstr>
      <vt:lpstr>Asphalt paving</vt:lpstr>
      <vt:lpstr>Lighting</vt:lpstr>
      <vt:lpstr>Navigation and wayfinding</vt:lpstr>
      <vt:lpstr>Service measures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Mette Kathrine Frost</dc:creator>
  <cp:lastModifiedBy>Ida Nygaard Hvidt</cp:lastModifiedBy>
  <dcterms:created xsi:type="dcterms:W3CDTF">2024-01-09T14:15:57Z</dcterms:created>
  <dcterms:modified xsi:type="dcterms:W3CDTF">2025-10-27T11:46:05Z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0x010100A339B3FC3F6FDF48B290849B44634643</vt:lpwstr>
  </property>
  <property fmtid="{D5CDD505-2E9C-101B-9397-08002B2CF9AE}" pid="3" name="MediaServiceImageTags">
    <vt:lpwstr/>
  </property>
  <property fmtid="{D5CDD505-2E9C-101B-9397-08002B2CF9AE}" pid="4" name="TaxCatchAll">
    <vt:lpwstr/>
  </property>
  <property fmtid="{D5CDD505-2E9C-101B-9397-08002B2CF9AE}" pid="5" name="j2c2601e249f4d2993f2fcc4fe83f7c1">
    <vt:lpwstr/>
  </property>
  <property fmtid="{D5CDD505-2E9C-101B-9397-08002B2CF9AE}" pid="6" name="Sensitivity">
    <vt:lpwstr/>
  </property>
</Properties>
</file>